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egie\3 - COMMUNICATION\00- SUJETS RECURRENTS\CGV\2025\NEW\"/>
    </mc:Choice>
  </mc:AlternateContent>
  <xr:revisionPtr revIDLastSave="0" documentId="8_{0346660C-B22C-4C14-9163-A215C8A28C1F}" xr6:coauthVersionLast="47" xr6:coauthVersionMax="47" xr10:uidLastSave="{00000000-0000-0000-0000-000000000000}"/>
  <bookViews>
    <workbookView xWindow="-8480" yWindow="10700" windowWidth="19420" windowHeight="10420" tabRatio="847" firstSheet="3" activeTab="3" xr2:uid="{00000000-000D-0000-FFFF-FFFF00000000}"/>
  </bookViews>
  <sheets>
    <sheet name="INDICES" sheetId="2" state="hidden" r:id="rId1"/>
    <sheet name="CALCULS M6" sheetId="9" state="hidden" r:id="rId2"/>
    <sheet name="CALCULS PTNT+" sheetId="12" state="hidden" r:id="rId3"/>
    <sheet name="SIMULATION COUT GRP M6" sheetId="10" r:id="rId4"/>
    <sheet name="SIMULATION COUT GRP PTNT+" sheetId="11" r:id="rId5"/>
  </sheets>
  <definedNames>
    <definedName name="_xlnm._FilterDatabase" localSheetId="0" hidden="1">INDICES!$B$5:$E$5</definedName>
    <definedName name="lots">INDICES!$B$6:$C$20</definedName>
    <definedName name="sets">INDICES!$H$7:$H$11</definedName>
    <definedName name="Zone_d_impression_M6" localSheetId="3">'SIMULATION COUT GRP M6'!$A$2:$M$64</definedName>
    <definedName name="Zone_d_impression_PTNT" localSheetId="4">'SIMULATION COUT GRP PTNT+'!$A$2:$M$64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0" l="1"/>
  <c r="K19" i="10"/>
  <c r="J19" i="10"/>
  <c r="I19" i="10"/>
  <c r="H19" i="10"/>
  <c r="G19" i="10"/>
  <c r="F19" i="10"/>
  <c r="E19" i="10"/>
  <c r="D19" i="10"/>
  <c r="L18" i="10"/>
  <c r="K18" i="10"/>
  <c r="J18" i="10"/>
  <c r="I18" i="10"/>
  <c r="H18" i="10"/>
  <c r="G18" i="10"/>
  <c r="F18" i="10"/>
  <c r="E18" i="10"/>
  <c r="D18" i="10"/>
  <c r="L19" i="11"/>
  <c r="K19" i="11"/>
  <c r="J19" i="11"/>
  <c r="I19" i="11"/>
  <c r="H19" i="11"/>
  <c r="G19" i="11"/>
  <c r="F19" i="11"/>
  <c r="E19" i="11"/>
  <c r="D19" i="11"/>
  <c r="L18" i="11"/>
  <c r="K18" i="11"/>
  <c r="J18" i="11"/>
  <c r="I18" i="11"/>
  <c r="H18" i="11"/>
  <c r="G18" i="11"/>
  <c r="F18" i="11"/>
  <c r="E18" i="11"/>
  <c r="D18" i="11"/>
  <c r="L25" i="11"/>
  <c r="K25" i="11"/>
  <c r="J25" i="11"/>
  <c r="I25" i="11"/>
  <c r="H25" i="11"/>
  <c r="G25" i="11"/>
  <c r="F25" i="11"/>
  <c r="E25" i="11"/>
  <c r="D25" i="11"/>
  <c r="E25" i="10"/>
  <c r="F25" i="10"/>
  <c r="G25" i="10"/>
  <c r="H25" i="10"/>
  <c r="I25" i="10"/>
  <c r="J25" i="10"/>
  <c r="K25" i="10"/>
  <c r="L25" i="10"/>
  <c r="D25" i="10"/>
  <c r="H9" i="2"/>
  <c r="H10" i="2"/>
  <c r="H11" i="2"/>
  <c r="H8" i="2"/>
  <c r="K21" i="12"/>
  <c r="L21" i="12"/>
  <c r="K22" i="12"/>
  <c r="L22" i="12"/>
  <c r="K23" i="12"/>
  <c r="L23" i="12"/>
  <c r="K24" i="12"/>
  <c r="L24" i="12"/>
  <c r="E15" i="12"/>
  <c r="F15" i="12"/>
  <c r="G15" i="12"/>
  <c r="H15" i="12"/>
  <c r="I15" i="12"/>
  <c r="J15" i="12"/>
  <c r="K15" i="12"/>
  <c r="L15" i="12"/>
  <c r="K42" i="10"/>
  <c r="K49" i="10" s="1"/>
  <c r="L42" i="10"/>
  <c r="L56" i="10" s="1"/>
  <c r="K43" i="10"/>
  <c r="L43" i="10"/>
  <c r="L57" i="10" s="1"/>
  <c r="K44" i="10"/>
  <c r="L44" i="10"/>
  <c r="L58" i="10" s="1"/>
  <c r="K45" i="10"/>
  <c r="K52" i="10" s="1"/>
  <c r="L45" i="10"/>
  <c r="K46" i="10"/>
  <c r="K53" i="10" s="1"/>
  <c r="L46" i="10"/>
  <c r="K47" i="10"/>
  <c r="K61" i="10" s="1"/>
  <c r="L47" i="10"/>
  <c r="K50" i="10"/>
  <c r="K51" i="10"/>
  <c r="L51" i="10"/>
  <c r="L52" i="10"/>
  <c r="L53" i="10"/>
  <c r="K54" i="10"/>
  <c r="L54" i="10"/>
  <c r="K57" i="10"/>
  <c r="K58" i="10"/>
  <c r="L59" i="10"/>
  <c r="K60" i="10"/>
  <c r="L60" i="10"/>
  <c r="L61" i="10"/>
  <c r="K24" i="11"/>
  <c r="K25" i="12" s="1"/>
  <c r="K24" i="10"/>
  <c r="K25" i="9" s="1"/>
  <c r="K42" i="11"/>
  <c r="K56" i="11" s="1"/>
  <c r="K43" i="11"/>
  <c r="K57" i="11" s="1"/>
  <c r="K44" i="11"/>
  <c r="K45" i="11"/>
  <c r="K59" i="11" s="1"/>
  <c r="K46" i="11"/>
  <c r="K53" i="11" s="1"/>
  <c r="K47" i="11"/>
  <c r="K54" i="11" s="1"/>
  <c r="K51" i="11"/>
  <c r="K52" i="11"/>
  <c r="K58" i="11"/>
  <c r="K60" i="11"/>
  <c r="K61" i="11"/>
  <c r="K7" i="12"/>
  <c r="K14" i="12" s="1"/>
  <c r="J7" i="12"/>
  <c r="J14" i="12" s="1"/>
  <c r="K6" i="12"/>
  <c r="K19" i="12" s="1"/>
  <c r="J6" i="12"/>
  <c r="J19" i="12" s="1"/>
  <c r="J29" i="12" s="1"/>
  <c r="K5" i="12"/>
  <c r="K18" i="12" s="1"/>
  <c r="J5" i="12"/>
  <c r="J18" i="12" s="1"/>
  <c r="J28" i="12" s="1"/>
  <c r="K21" i="9"/>
  <c r="L21" i="9"/>
  <c r="K22" i="9"/>
  <c r="L22" i="9"/>
  <c r="K23" i="9"/>
  <c r="L23" i="9"/>
  <c r="K24" i="9"/>
  <c r="L24" i="9"/>
  <c r="K15" i="9"/>
  <c r="K5" i="9"/>
  <c r="K18" i="9" s="1"/>
  <c r="K28" i="9" s="1"/>
  <c r="K6" i="9"/>
  <c r="K19" i="9" s="1"/>
  <c r="K29" i="9" s="1"/>
  <c r="K7" i="9"/>
  <c r="K14" i="9" s="1"/>
  <c r="J42" i="10"/>
  <c r="J49" i="10" s="1"/>
  <c r="J43" i="10"/>
  <c r="J50" i="10" s="1"/>
  <c r="J44" i="10"/>
  <c r="J51" i="10" s="1"/>
  <c r="J45" i="10"/>
  <c r="J52" i="10" s="1"/>
  <c r="J46" i="10"/>
  <c r="J60" i="10" s="1"/>
  <c r="J47" i="10"/>
  <c r="J61" i="10" s="1"/>
  <c r="J54" i="10"/>
  <c r="I5" i="12"/>
  <c r="I18" i="12" s="1"/>
  <c r="I28" i="12" s="1"/>
  <c r="L5" i="12"/>
  <c r="I6" i="12"/>
  <c r="I19" i="12" s="1"/>
  <c r="I29" i="12" s="1"/>
  <c r="L6" i="12"/>
  <c r="L19" i="12" s="1"/>
  <c r="I7" i="12"/>
  <c r="I14" i="12" s="1"/>
  <c r="L7" i="12"/>
  <c r="L14" i="12" s="1"/>
  <c r="I21" i="12"/>
  <c r="J21" i="12"/>
  <c r="I22" i="12"/>
  <c r="J22" i="12"/>
  <c r="I23" i="12"/>
  <c r="J23" i="12"/>
  <c r="I24" i="12"/>
  <c r="J24" i="12"/>
  <c r="J42" i="11"/>
  <c r="J49" i="11" s="1"/>
  <c r="L42" i="11"/>
  <c r="J43" i="11"/>
  <c r="J50" i="11" s="1"/>
  <c r="L43" i="11"/>
  <c r="L50" i="11" s="1"/>
  <c r="J44" i="11"/>
  <c r="J51" i="11" s="1"/>
  <c r="L44" i="11"/>
  <c r="L51" i="11" s="1"/>
  <c r="J45" i="11"/>
  <c r="J52" i="11" s="1"/>
  <c r="L45" i="11"/>
  <c r="L59" i="11" s="1"/>
  <c r="J46" i="11"/>
  <c r="J53" i="11" s="1"/>
  <c r="L46" i="11"/>
  <c r="L60" i="11" s="1"/>
  <c r="J47" i="11"/>
  <c r="J61" i="11" s="1"/>
  <c r="L47" i="11"/>
  <c r="L54" i="11" s="1"/>
  <c r="L49" i="11"/>
  <c r="L53" i="11"/>
  <c r="J54" i="11"/>
  <c r="L56" i="11"/>
  <c r="J58" i="11"/>
  <c r="L58" i="11"/>
  <c r="J59" i="11"/>
  <c r="J24" i="11"/>
  <c r="J25" i="12" s="1"/>
  <c r="E21" i="9"/>
  <c r="F21" i="9"/>
  <c r="G21" i="9"/>
  <c r="H21" i="9"/>
  <c r="I21" i="9"/>
  <c r="J21" i="9"/>
  <c r="E22" i="9"/>
  <c r="F22" i="9"/>
  <c r="G22" i="9"/>
  <c r="H22" i="9"/>
  <c r="I22" i="9"/>
  <c r="J22" i="9"/>
  <c r="E23" i="9"/>
  <c r="F23" i="9"/>
  <c r="G23" i="9"/>
  <c r="H23" i="9"/>
  <c r="I23" i="9"/>
  <c r="J23" i="9"/>
  <c r="E24" i="9"/>
  <c r="F24" i="9"/>
  <c r="G24" i="9"/>
  <c r="H24" i="9"/>
  <c r="I24" i="9"/>
  <c r="J24" i="9"/>
  <c r="E15" i="9"/>
  <c r="F15" i="9"/>
  <c r="G15" i="9"/>
  <c r="H15" i="9"/>
  <c r="I15" i="9"/>
  <c r="J15" i="9"/>
  <c r="L15" i="9"/>
  <c r="E5" i="9"/>
  <c r="E18" i="9" s="1"/>
  <c r="E28" i="9" s="1"/>
  <c r="F5" i="9"/>
  <c r="F18" i="9" s="1"/>
  <c r="F28" i="9" s="1"/>
  <c r="G5" i="9"/>
  <c r="G18" i="9" s="1"/>
  <c r="G28" i="9" s="1"/>
  <c r="H5" i="9"/>
  <c r="H18" i="9" s="1"/>
  <c r="H28" i="9" s="1"/>
  <c r="I5" i="9"/>
  <c r="I18" i="9" s="1"/>
  <c r="I28" i="9" s="1"/>
  <c r="J5" i="9"/>
  <c r="J18" i="9" s="1"/>
  <c r="J28" i="9" s="1"/>
  <c r="L5" i="9"/>
  <c r="L18" i="9" s="1"/>
  <c r="L28" i="9" s="1"/>
  <c r="E6" i="9"/>
  <c r="E19" i="9" s="1"/>
  <c r="E29" i="9" s="1"/>
  <c r="F6" i="9"/>
  <c r="F19" i="9" s="1"/>
  <c r="F29" i="9" s="1"/>
  <c r="G6" i="9"/>
  <c r="G19" i="9" s="1"/>
  <c r="G29" i="9" s="1"/>
  <c r="H6" i="9"/>
  <c r="H19" i="9" s="1"/>
  <c r="H29" i="9" s="1"/>
  <c r="I6" i="9"/>
  <c r="I19" i="9" s="1"/>
  <c r="I29" i="9" s="1"/>
  <c r="J6" i="9"/>
  <c r="J19" i="9" s="1"/>
  <c r="J29" i="9" s="1"/>
  <c r="L6" i="9"/>
  <c r="L19" i="9" s="1"/>
  <c r="L29" i="9" s="1"/>
  <c r="E7" i="9"/>
  <c r="E20" i="9" s="1"/>
  <c r="E30" i="9" s="1"/>
  <c r="F7" i="9"/>
  <c r="F20" i="9" s="1"/>
  <c r="F30" i="9" s="1"/>
  <c r="G7" i="9"/>
  <c r="G14" i="9" s="1"/>
  <c r="H7" i="9"/>
  <c r="H14" i="9" s="1"/>
  <c r="I7" i="9"/>
  <c r="I14" i="9" s="1"/>
  <c r="J7" i="9"/>
  <c r="J20" i="9" s="1"/>
  <c r="J30" i="9" s="1"/>
  <c r="L7" i="9"/>
  <c r="L20" i="9" s="1"/>
  <c r="L30" i="9" s="1"/>
  <c r="J24" i="10"/>
  <c r="J25" i="9" s="1"/>
  <c r="E42" i="10"/>
  <c r="E49" i="10" s="1"/>
  <c r="F42" i="10"/>
  <c r="F56" i="10" s="1"/>
  <c r="G42" i="10"/>
  <c r="G56" i="10" s="1"/>
  <c r="H42" i="10"/>
  <c r="H56" i="10" s="1"/>
  <c r="I42" i="10"/>
  <c r="I56" i="10" s="1"/>
  <c r="E43" i="10"/>
  <c r="E57" i="10" s="1"/>
  <c r="F43" i="10"/>
  <c r="F50" i="10" s="1"/>
  <c r="G43" i="10"/>
  <c r="G50" i="10" s="1"/>
  <c r="H43" i="10"/>
  <c r="H57" i="10" s="1"/>
  <c r="I43" i="10"/>
  <c r="I57" i="10" s="1"/>
  <c r="I34" i="12" l="1"/>
  <c r="I32" i="12"/>
  <c r="J57" i="11"/>
  <c r="L18" i="12"/>
  <c r="L28" i="12" s="1"/>
  <c r="L20" i="12"/>
  <c r="L30" i="12" s="1"/>
  <c r="L57" i="11"/>
  <c r="L29" i="12"/>
  <c r="K20" i="9"/>
  <c r="K30" i="9" s="1"/>
  <c r="K20" i="12"/>
  <c r="K30" i="12" s="1"/>
  <c r="L31" i="9"/>
  <c r="K56" i="10"/>
  <c r="F49" i="10"/>
  <c r="L32" i="9"/>
  <c r="J56" i="10"/>
  <c r="I50" i="10"/>
  <c r="H49" i="10"/>
  <c r="E56" i="10"/>
  <c r="L50" i="10"/>
  <c r="K29" i="12"/>
  <c r="L49" i="10"/>
  <c r="K28" i="12"/>
  <c r="K33" i="12"/>
  <c r="L61" i="11"/>
  <c r="L33" i="9"/>
  <c r="K59" i="10"/>
  <c r="J59" i="10"/>
  <c r="K32" i="9"/>
  <c r="K31" i="9"/>
  <c r="K33" i="9"/>
  <c r="K34" i="9"/>
  <c r="L34" i="9"/>
  <c r="K32" i="12"/>
  <c r="K34" i="12"/>
  <c r="K49" i="11"/>
  <c r="K50" i="11"/>
  <c r="L31" i="12"/>
  <c r="L34" i="12"/>
  <c r="L32" i="12"/>
  <c r="K31" i="12"/>
  <c r="I20" i="12"/>
  <c r="I30" i="12" s="1"/>
  <c r="J31" i="12"/>
  <c r="G49" i="10"/>
  <c r="J57" i="10"/>
  <c r="G57" i="10"/>
  <c r="F57" i="10"/>
  <c r="H50" i="10"/>
  <c r="I49" i="10"/>
  <c r="H20" i="9"/>
  <c r="H30" i="9" s="1"/>
  <c r="J20" i="12"/>
  <c r="J30" i="12" s="1"/>
  <c r="L33" i="12"/>
  <c r="G20" i="9"/>
  <c r="G30" i="9" s="1"/>
  <c r="E50" i="10"/>
  <c r="I33" i="9"/>
  <c r="H33" i="9"/>
  <c r="G32" i="9"/>
  <c r="J56" i="11"/>
  <c r="F14" i="9"/>
  <c r="I20" i="9"/>
  <c r="I30" i="9" s="1"/>
  <c r="L14" i="9"/>
  <c r="E14" i="9"/>
  <c r="J14" i="9"/>
  <c r="H34" i="9"/>
  <c r="F32" i="9"/>
  <c r="E32" i="9"/>
  <c r="E33" i="9"/>
  <c r="I31" i="12"/>
  <c r="J32" i="12"/>
  <c r="J34" i="12"/>
  <c r="J33" i="12"/>
  <c r="I33" i="12"/>
  <c r="L52" i="11"/>
  <c r="J60" i="11"/>
  <c r="J58" i="10"/>
  <c r="J53" i="10"/>
  <c r="I31" i="9"/>
  <c r="E34" i="9"/>
  <c r="G31" i="9"/>
  <c r="F31" i="9"/>
  <c r="F34" i="9"/>
  <c r="I34" i="9"/>
  <c r="E31" i="9"/>
  <c r="H31" i="9"/>
  <c r="I32" i="9"/>
  <c r="J34" i="9"/>
  <c r="H32" i="9"/>
  <c r="G34" i="9"/>
  <c r="F33" i="9"/>
  <c r="J32" i="9"/>
  <c r="J33" i="9"/>
  <c r="G33" i="9"/>
  <c r="J31" i="9"/>
  <c r="L35" i="9" l="1"/>
  <c r="K35" i="9"/>
  <c r="L35" i="12"/>
  <c r="K35" i="12"/>
  <c r="J35" i="12"/>
  <c r="I35" i="9"/>
  <c r="E35" i="9"/>
  <c r="F35" i="9"/>
  <c r="H35" i="9"/>
  <c r="I35" i="12"/>
  <c r="G35" i="9"/>
  <c r="J35" i="9"/>
  <c r="M20" i="10" l="1"/>
  <c r="M20" i="11"/>
  <c r="E24" i="10"/>
  <c r="E25" i="9" s="1"/>
  <c r="D15" i="12" l="1"/>
  <c r="H24" i="12"/>
  <c r="G24" i="12"/>
  <c r="F24" i="12"/>
  <c r="E24" i="12"/>
  <c r="D24" i="12"/>
  <c r="H23" i="12"/>
  <c r="G23" i="12"/>
  <c r="F23" i="12"/>
  <c r="E23" i="12"/>
  <c r="D23" i="12"/>
  <c r="H22" i="12"/>
  <c r="G22" i="12"/>
  <c r="F22" i="12"/>
  <c r="E22" i="12"/>
  <c r="D22" i="12"/>
  <c r="H21" i="12"/>
  <c r="G21" i="12"/>
  <c r="G31" i="12" s="1"/>
  <c r="F21" i="12"/>
  <c r="E21" i="12"/>
  <c r="D21" i="12"/>
  <c r="H7" i="12"/>
  <c r="H20" i="12" s="1"/>
  <c r="H30" i="12" s="1"/>
  <c r="G7" i="12"/>
  <c r="G20" i="12" s="1"/>
  <c r="G30" i="12" s="1"/>
  <c r="F7" i="12"/>
  <c r="E7" i="12"/>
  <c r="E14" i="12" s="1"/>
  <c r="D7" i="12"/>
  <c r="D14" i="12" s="1"/>
  <c r="H6" i="12"/>
  <c r="H19" i="12" s="1"/>
  <c r="H29" i="12" s="1"/>
  <c r="G6" i="12"/>
  <c r="G19" i="12" s="1"/>
  <c r="G29" i="12" s="1"/>
  <c r="F6" i="12"/>
  <c r="F19" i="12" s="1"/>
  <c r="F29" i="12" s="1"/>
  <c r="E6" i="12"/>
  <c r="E19" i="12" s="1"/>
  <c r="E29" i="12" s="1"/>
  <c r="D6" i="12"/>
  <c r="D19" i="12" s="1"/>
  <c r="D29" i="12" s="1"/>
  <c r="H5" i="12"/>
  <c r="H18" i="12" s="1"/>
  <c r="H28" i="12" s="1"/>
  <c r="G5" i="12"/>
  <c r="G18" i="12" s="1"/>
  <c r="G28" i="12" s="1"/>
  <c r="F5" i="12"/>
  <c r="F18" i="12" s="1"/>
  <c r="F28" i="12" s="1"/>
  <c r="E5" i="12"/>
  <c r="E18" i="12" s="1"/>
  <c r="E28" i="12" s="1"/>
  <c r="D5" i="12"/>
  <c r="D18" i="12" s="1"/>
  <c r="D28" i="12" s="1"/>
  <c r="I47" i="11"/>
  <c r="H47" i="11"/>
  <c r="G47" i="11"/>
  <c r="G61" i="11" s="1"/>
  <c r="F47" i="11"/>
  <c r="F54" i="11" s="1"/>
  <c r="E47" i="11"/>
  <c r="E61" i="11" s="1"/>
  <c r="D47" i="11"/>
  <c r="D61" i="11" s="1"/>
  <c r="I46" i="11"/>
  <c r="I60" i="11" s="1"/>
  <c r="H46" i="11"/>
  <c r="H53" i="11" s="1"/>
  <c r="G46" i="11"/>
  <c r="F46" i="11"/>
  <c r="F53" i="11" s="1"/>
  <c r="E46" i="11"/>
  <c r="E60" i="11" s="1"/>
  <c r="D46" i="11"/>
  <c r="D60" i="11" s="1"/>
  <c r="I45" i="11"/>
  <c r="I52" i="11" s="1"/>
  <c r="H45" i="11"/>
  <c r="H52" i="11" s="1"/>
  <c r="G45" i="11"/>
  <c r="G52" i="11" s="1"/>
  <c r="F45" i="11"/>
  <c r="F59" i="11" s="1"/>
  <c r="E45" i="11"/>
  <c r="E59" i="11" s="1"/>
  <c r="D45" i="11"/>
  <c r="D52" i="11" s="1"/>
  <c r="I44" i="11"/>
  <c r="I58" i="11" s="1"/>
  <c r="H44" i="11"/>
  <c r="H58" i="11" s="1"/>
  <c r="G44" i="11"/>
  <c r="G58" i="11" s="1"/>
  <c r="F44" i="11"/>
  <c r="F58" i="11" s="1"/>
  <c r="E44" i="11"/>
  <c r="E58" i="11" s="1"/>
  <c r="D44" i="11"/>
  <c r="D58" i="11" s="1"/>
  <c r="I4" i="11"/>
  <c r="M13" i="10"/>
  <c r="I61" i="11"/>
  <c r="H61" i="11"/>
  <c r="G60" i="11"/>
  <c r="I59" i="11"/>
  <c r="H59" i="11"/>
  <c r="I54" i="11"/>
  <c r="H54" i="11"/>
  <c r="G54" i="11"/>
  <c r="G53" i="11"/>
  <c r="I51" i="11"/>
  <c r="H51" i="11"/>
  <c r="I43" i="11"/>
  <c r="I50" i="11" s="1"/>
  <c r="H43" i="11"/>
  <c r="H50" i="11" s="1"/>
  <c r="G43" i="11"/>
  <c r="G50" i="11" s="1"/>
  <c r="F43" i="11"/>
  <c r="F50" i="11" s="1"/>
  <c r="E43" i="11"/>
  <c r="E57" i="11" s="1"/>
  <c r="D43" i="11"/>
  <c r="D57" i="11" s="1"/>
  <c r="I42" i="11"/>
  <c r="I49" i="11" s="1"/>
  <c r="H42" i="11"/>
  <c r="H49" i="11" s="1"/>
  <c r="G42" i="11"/>
  <c r="G56" i="11" s="1"/>
  <c r="F42" i="11"/>
  <c r="F56" i="11" s="1"/>
  <c r="E42" i="11"/>
  <c r="E56" i="11" s="1"/>
  <c r="D42" i="11"/>
  <c r="D56" i="11" s="1"/>
  <c r="L24" i="11"/>
  <c r="L25" i="12" s="1"/>
  <c r="I24" i="11"/>
  <c r="I25" i="12" s="1"/>
  <c r="H24" i="11"/>
  <c r="H25" i="12" s="1"/>
  <c r="G24" i="11"/>
  <c r="G25" i="12" s="1"/>
  <c r="F24" i="11"/>
  <c r="F25" i="12" s="1"/>
  <c r="E24" i="11"/>
  <c r="E25" i="12" s="1"/>
  <c r="D24" i="11"/>
  <c r="D25" i="12" s="1"/>
  <c r="M23" i="11"/>
  <c r="M22" i="11"/>
  <c r="M21" i="11"/>
  <c r="M13" i="11"/>
  <c r="I53" i="11" l="1"/>
  <c r="G51" i="11"/>
  <c r="G59" i="11"/>
  <c r="G34" i="12"/>
  <c r="F32" i="12"/>
  <c r="G32" i="12"/>
  <c r="H60" i="11"/>
  <c r="F61" i="11"/>
  <c r="F52" i="11"/>
  <c r="D51" i="11"/>
  <c r="F51" i="11"/>
  <c r="D59" i="11"/>
  <c r="F60" i="11"/>
  <c r="D54" i="11"/>
  <c r="D53" i="11"/>
  <c r="C10" i="12"/>
  <c r="K10" i="12" s="1"/>
  <c r="C9" i="12"/>
  <c r="K9" i="12" s="1"/>
  <c r="C11" i="12"/>
  <c r="K11" i="12" s="1"/>
  <c r="C8" i="12"/>
  <c r="K8" i="12" s="1"/>
  <c r="M24" i="11"/>
  <c r="E51" i="11"/>
  <c r="E52" i="11"/>
  <c r="E53" i="11"/>
  <c r="E54" i="11"/>
  <c r="E33" i="12"/>
  <c r="H34" i="12"/>
  <c r="H31" i="12"/>
  <c r="E31" i="12"/>
  <c r="E34" i="12"/>
  <c r="D31" i="12"/>
  <c r="F34" i="12"/>
  <c r="F49" i="11"/>
  <c r="F31" i="12"/>
  <c r="E32" i="12"/>
  <c r="D33" i="12"/>
  <c r="D20" i="12"/>
  <c r="D30" i="12" s="1"/>
  <c r="H32" i="12"/>
  <c r="G33" i="12"/>
  <c r="M23" i="12"/>
  <c r="D34" i="12"/>
  <c r="F33" i="12"/>
  <c r="H33" i="12"/>
  <c r="D32" i="12"/>
  <c r="D50" i="11"/>
  <c r="E30" i="11"/>
  <c r="H30" i="11" s="1"/>
  <c r="E49" i="11"/>
  <c r="F14" i="12"/>
  <c r="E20" i="12"/>
  <c r="E30" i="12" s="1"/>
  <c r="G14" i="12"/>
  <c r="F20" i="12"/>
  <c r="F30" i="12" s="1"/>
  <c r="M22" i="12"/>
  <c r="M24" i="12"/>
  <c r="H14" i="12"/>
  <c r="M15" i="12"/>
  <c r="M21" i="12"/>
  <c r="D49" i="11"/>
  <c r="H56" i="11"/>
  <c r="F57" i="11"/>
  <c r="I56" i="11"/>
  <c r="G57" i="11"/>
  <c r="H57" i="11"/>
  <c r="G49" i="11"/>
  <c r="E50" i="11"/>
  <c r="I57" i="11"/>
  <c r="G35" i="12" l="1"/>
  <c r="K26" i="12"/>
  <c r="K36" i="12"/>
  <c r="C32" i="12"/>
  <c r="I9" i="12"/>
  <c r="J9" i="12"/>
  <c r="L9" i="12"/>
  <c r="G10" i="12"/>
  <c r="J10" i="12"/>
  <c r="L10" i="12"/>
  <c r="I10" i="12"/>
  <c r="C24" i="12"/>
  <c r="I11" i="12"/>
  <c r="J11" i="12"/>
  <c r="L11" i="12"/>
  <c r="H8" i="12"/>
  <c r="L8" i="12"/>
  <c r="I8" i="12"/>
  <c r="J8" i="12"/>
  <c r="F10" i="12"/>
  <c r="M20" i="12"/>
  <c r="H10" i="12"/>
  <c r="C23" i="12"/>
  <c r="C22" i="12"/>
  <c r="E9" i="12"/>
  <c r="D8" i="12"/>
  <c r="C33" i="12"/>
  <c r="D10" i="12"/>
  <c r="F9" i="12"/>
  <c r="G9" i="12"/>
  <c r="D9" i="12"/>
  <c r="E10" i="12"/>
  <c r="H9" i="12"/>
  <c r="C31" i="12"/>
  <c r="F8" i="12"/>
  <c r="G8" i="12"/>
  <c r="H11" i="12"/>
  <c r="E8" i="12"/>
  <c r="C21" i="12"/>
  <c r="D11" i="12"/>
  <c r="F11" i="12"/>
  <c r="G11" i="12"/>
  <c r="C34" i="12"/>
  <c r="E11" i="12"/>
  <c r="M25" i="12"/>
  <c r="F35" i="12"/>
  <c r="E35" i="12"/>
  <c r="M31" i="12"/>
  <c r="D35" i="12"/>
  <c r="H35" i="12"/>
  <c r="M34" i="12"/>
  <c r="L30" i="11"/>
  <c r="M32" i="12"/>
  <c r="M30" i="12"/>
  <c r="M33" i="12"/>
  <c r="L26" i="12" l="1"/>
  <c r="H26" i="12"/>
  <c r="D36" i="12"/>
  <c r="J26" i="12"/>
  <c r="J36" i="12"/>
  <c r="D26" i="12"/>
  <c r="H36" i="12"/>
  <c r="I26" i="12"/>
  <c r="I36" i="12"/>
  <c r="C25" i="12"/>
  <c r="L36" i="12"/>
  <c r="F26" i="12"/>
  <c r="F36" i="12"/>
  <c r="E36" i="12"/>
  <c r="G36" i="12"/>
  <c r="E26" i="12"/>
  <c r="G26" i="12"/>
  <c r="M36" i="12"/>
  <c r="E29" i="11" s="1"/>
  <c r="E36" i="11" s="1"/>
  <c r="C35" i="12"/>
  <c r="M35" i="12"/>
  <c r="H29" i="11" l="1"/>
  <c r="H36" i="11" s="1"/>
  <c r="K29" i="11"/>
  <c r="K36" i="11" s="1"/>
  <c r="M21" i="10"/>
  <c r="M22" i="10"/>
  <c r="M23" i="10"/>
  <c r="M24" i="10" l="1"/>
  <c r="D6" i="9" l="1"/>
  <c r="D19" i="9" s="1"/>
  <c r="D29" i="9" s="1"/>
  <c r="D5" i="9"/>
  <c r="D43" i="10"/>
  <c r="D57" i="10" s="1"/>
  <c r="D42" i="10"/>
  <c r="D50" i="10" l="1"/>
  <c r="C34" i="9"/>
  <c r="C33" i="9"/>
  <c r="C32" i="9"/>
  <c r="C31" i="9"/>
  <c r="I4" i="10" l="1"/>
  <c r="D56" i="10" l="1"/>
  <c r="D7" i="9"/>
  <c r="D49" i="10" l="1"/>
  <c r="D14" i="9"/>
  <c r="D20" i="9"/>
  <c r="D22" i="9"/>
  <c r="D23" i="9"/>
  <c r="D24" i="9"/>
  <c r="C23" i="9"/>
  <c r="D15" i="9"/>
  <c r="D24" i="10"/>
  <c r="D25" i="9" s="1"/>
  <c r="D21" i="9"/>
  <c r="H24" i="10"/>
  <c r="H25" i="9" s="1"/>
  <c r="L24" i="10"/>
  <c r="L25" i="9" s="1"/>
  <c r="I24" i="10"/>
  <c r="I25" i="9" s="1"/>
  <c r="G24" i="10"/>
  <c r="G25" i="9" s="1"/>
  <c r="F24" i="10"/>
  <c r="F25" i="9" s="1"/>
  <c r="D18" i="9"/>
  <c r="D28" i="9" s="1"/>
  <c r="D30" i="9" l="1"/>
  <c r="M20" i="9"/>
  <c r="M21" i="9"/>
  <c r="D34" i="9"/>
  <c r="D31" i="9"/>
  <c r="D32" i="9"/>
  <c r="D33" i="9"/>
  <c r="C11" i="9"/>
  <c r="C24" i="9"/>
  <c r="C9" i="9"/>
  <c r="C22" i="9"/>
  <c r="C8" i="9"/>
  <c r="C10" i="9"/>
  <c r="C21" i="9"/>
  <c r="L11" i="9" l="1"/>
  <c r="K11" i="9"/>
  <c r="K8" i="9"/>
  <c r="L8" i="9"/>
  <c r="L9" i="9"/>
  <c r="K9" i="9"/>
  <c r="K10" i="9"/>
  <c r="L10" i="9"/>
  <c r="D35" i="9"/>
  <c r="H11" i="9"/>
  <c r="H47" i="10" s="1"/>
  <c r="J11" i="9"/>
  <c r="F11" i="9"/>
  <c r="F47" i="10" s="1"/>
  <c r="I11" i="9"/>
  <c r="I47" i="10" s="1"/>
  <c r="D11" i="9"/>
  <c r="D47" i="10" s="1"/>
  <c r="E11" i="9"/>
  <c r="E47" i="10" s="1"/>
  <c r="G8" i="9"/>
  <c r="G9" i="9"/>
  <c r="G45" i="10" s="1"/>
  <c r="D8" i="9"/>
  <c r="D9" i="9"/>
  <c r="D45" i="10" s="1"/>
  <c r="F8" i="9"/>
  <c r="H9" i="9"/>
  <c r="H45" i="10" s="1"/>
  <c r="F9" i="9"/>
  <c r="F45" i="10" s="1"/>
  <c r="I8" i="9"/>
  <c r="J9" i="9"/>
  <c r="I9" i="9"/>
  <c r="I45" i="10" s="1"/>
  <c r="E9" i="9"/>
  <c r="E45" i="10" s="1"/>
  <c r="G11" i="9"/>
  <c r="G47" i="10" s="1"/>
  <c r="J8" i="9"/>
  <c r="E8" i="9"/>
  <c r="H8" i="9"/>
  <c r="E10" i="9"/>
  <c r="I10" i="9"/>
  <c r="I46" i="10" s="1"/>
  <c r="G10" i="9"/>
  <c r="G46" i="10" s="1"/>
  <c r="F10" i="9"/>
  <c r="F46" i="10" s="1"/>
  <c r="D10" i="9"/>
  <c r="D46" i="10" s="1"/>
  <c r="J10" i="9"/>
  <c r="H10" i="9"/>
  <c r="K36" i="9" l="1"/>
  <c r="L36" i="9"/>
  <c r="D26" i="9"/>
  <c r="I26" i="9"/>
  <c r="J26" i="9"/>
  <c r="D60" i="10"/>
  <c r="D53" i="10"/>
  <c r="H61" i="10"/>
  <c r="H54" i="10"/>
  <c r="F59" i="10"/>
  <c r="F52" i="10"/>
  <c r="F53" i="10"/>
  <c r="F60" i="10"/>
  <c r="H52" i="10"/>
  <c r="H59" i="10"/>
  <c r="G54" i="10"/>
  <c r="G61" i="10"/>
  <c r="I61" i="10"/>
  <c r="I54" i="10"/>
  <c r="E59" i="10"/>
  <c r="E52" i="10"/>
  <c r="D59" i="10"/>
  <c r="D52" i="10"/>
  <c r="F54" i="10"/>
  <c r="F61" i="10"/>
  <c r="D54" i="10"/>
  <c r="D61" i="10"/>
  <c r="G53" i="10"/>
  <c r="G60" i="10"/>
  <c r="I60" i="10"/>
  <c r="I53" i="10"/>
  <c r="G52" i="10"/>
  <c r="G59" i="10"/>
  <c r="E54" i="10"/>
  <c r="E61" i="10"/>
  <c r="I52" i="10"/>
  <c r="I59" i="10"/>
  <c r="E36" i="9"/>
  <c r="F36" i="9"/>
  <c r="G36" i="9"/>
  <c r="J36" i="9"/>
  <c r="D36" i="9"/>
  <c r="H36" i="9"/>
  <c r="G44" i="10"/>
  <c r="G26" i="9"/>
  <c r="I44" i="10"/>
  <c r="F44" i="10"/>
  <c r="F26" i="9"/>
  <c r="E44" i="10"/>
  <c r="E26" i="9"/>
  <c r="H44" i="10"/>
  <c r="H26" i="9"/>
  <c r="D44" i="10"/>
  <c r="E46" i="10"/>
  <c r="H46" i="10"/>
  <c r="I51" i="10" l="1"/>
  <c r="I58" i="10"/>
  <c r="H51" i="10"/>
  <c r="H58" i="10"/>
  <c r="E53" i="10"/>
  <c r="E60" i="10"/>
  <c r="H53" i="10"/>
  <c r="H60" i="10"/>
  <c r="E58" i="10"/>
  <c r="E51" i="10"/>
  <c r="F58" i="10"/>
  <c r="F51" i="10"/>
  <c r="G58" i="10"/>
  <c r="G51" i="10"/>
  <c r="D58" i="10"/>
  <c r="D51" i="10"/>
  <c r="M30" i="9" l="1"/>
  <c r="M22" i="9"/>
  <c r="M33" i="9"/>
  <c r="M32" i="9"/>
  <c r="M34" i="9"/>
  <c r="M24" i="9"/>
  <c r="M23" i="9"/>
  <c r="M15" i="9"/>
  <c r="E30" i="10"/>
  <c r="H30" i="10" s="1"/>
  <c r="C25" i="9" l="1"/>
  <c r="M25" i="9"/>
  <c r="M36" i="9"/>
  <c r="E29" i="10" s="1"/>
  <c r="M31" i="9"/>
  <c r="C35" i="9" s="1"/>
  <c r="I36" i="9"/>
  <c r="L30" i="10"/>
  <c r="E36" i="10" l="1"/>
  <c r="H29" i="10"/>
  <c r="H36" i="10" s="1"/>
  <c r="K29" i="10"/>
  <c r="K36" i="10" s="1"/>
  <c r="M35" i="9"/>
</calcChain>
</file>

<file path=xl/sharedStrings.xml><?xml version="1.0" encoding="utf-8"?>
<sst xmlns="http://schemas.openxmlformats.org/spreadsheetml/2006/main" count="256" uniqueCount="83">
  <si>
    <t>SAISONNALITE</t>
  </si>
  <si>
    <t>TRANCHES HORAIRES</t>
  </si>
  <si>
    <t>CIBLE :</t>
  </si>
  <si>
    <t>Ensemble 15-49 ans</t>
  </si>
  <si>
    <t>Ensemble 25-49 ans</t>
  </si>
  <si>
    <t>Femmes 25-49 ans</t>
  </si>
  <si>
    <t>Hommes 25-49 ans</t>
  </si>
  <si>
    <t>ICSP+ 25-49 ans</t>
  </si>
  <si>
    <t>INFORMATIONS RELATIVES AUX CIBLES</t>
  </si>
  <si>
    <t>CIBLES FEMININES</t>
  </si>
  <si>
    <t>Année</t>
  </si>
  <si>
    <t>TOTAL</t>
  </si>
  <si>
    <r>
      <t xml:space="preserve">Day </t>
    </r>
    <r>
      <rPr>
        <sz val="11"/>
        <color indexed="8"/>
        <rFont val="Calibri"/>
        <family val="2"/>
      </rPr>
      <t>(0300-1799)</t>
    </r>
  </si>
  <si>
    <r>
      <t xml:space="preserve">Access </t>
    </r>
    <r>
      <rPr>
        <sz val="11"/>
        <color indexed="8"/>
        <rFont val="Calibri"/>
        <family val="2"/>
      </rPr>
      <t>(1800-1999)</t>
    </r>
  </si>
  <si>
    <r>
      <t xml:space="preserve">Peak </t>
    </r>
    <r>
      <rPr>
        <sz val="11"/>
        <color indexed="8"/>
        <rFont val="Calibri"/>
        <family val="2"/>
      </rPr>
      <t>(2000-2199)</t>
    </r>
  </si>
  <si>
    <r>
      <t>Night</t>
    </r>
    <r>
      <rPr>
        <sz val="11"/>
        <color indexed="8"/>
        <rFont val="Calibri"/>
        <family val="2"/>
      </rPr>
      <t xml:space="preserve"> (2200-2699)</t>
    </r>
  </si>
  <si>
    <t>INDICE CHOIX MEDIAPLANNING ANNONCEUR</t>
  </si>
  <si>
    <t>A</t>
  </si>
  <si>
    <t>lot d'indice TH</t>
  </si>
  <si>
    <t>CIBLES</t>
  </si>
  <si>
    <t>INDICES DE TRANCHES HORAIRES</t>
  </si>
  <si>
    <t>indice sur la période avec poids TH</t>
  </si>
  <si>
    <t>Femmes 25-34 ans</t>
  </si>
  <si>
    <t>Ensemble 25-34 ans</t>
  </si>
  <si>
    <t>Poids par période et par TH et calcul de l'indice</t>
  </si>
  <si>
    <t>Les éléments ci-dessus sont des simulations et n'ont pas de valeur contractuelle.</t>
  </si>
  <si>
    <t>Femmes 35-49 ans</t>
  </si>
  <si>
    <t>Ensemble 35-49 ans</t>
  </si>
  <si>
    <t>FRDA 15-49 ans</t>
  </si>
  <si>
    <t>Day</t>
  </si>
  <si>
    <t>Access</t>
  </si>
  <si>
    <t>Peak</t>
  </si>
  <si>
    <t>Night</t>
  </si>
  <si>
    <t>CALCULS DES COUTS GRP INDICÉS DES CHOIX MEDIAPLANNING</t>
  </si>
  <si>
    <t>Chiffres arrondis à l'euro</t>
  </si>
  <si>
    <t>STANDARD</t>
  </si>
  <si>
    <t>SELECT</t>
  </si>
  <si>
    <t>SELECT +</t>
  </si>
  <si>
    <t>CHOIX MEDIAPLANNING</t>
  </si>
  <si>
    <r>
      <t>2. Saisir la répartition en GRP par tranche horaire sur chaque période</t>
    </r>
    <r>
      <rPr>
        <sz val="11"/>
        <color indexed="8"/>
        <rFont val="Calibri"/>
        <family val="2"/>
      </rPr>
      <t/>
    </r>
  </si>
  <si>
    <t>3. Saisir le coût GRP net non indicé</t>
  </si>
  <si>
    <t>Commentaires</t>
  </si>
  <si>
    <t>SELECT+</t>
  </si>
  <si>
    <t>Type de cible</t>
  </si>
  <si>
    <t>Socio-Démo</t>
  </si>
  <si>
    <t>FRDA avec enfant &lt; 15 ans</t>
  </si>
  <si>
    <t>FRDA avec enfant &lt; 25 ans</t>
  </si>
  <si>
    <t>Cible garantie uniquement en achats Select +</t>
  </si>
  <si>
    <t>Acheteurs</t>
  </si>
  <si>
    <t>M/G Ach biscuits sucrés &lt; 50 ans</t>
  </si>
  <si>
    <t>M/G Ach BRSA gazeuses &lt; 50 ans</t>
  </si>
  <si>
    <t>M/G Ach BRSA plates &lt; 50 ans</t>
  </si>
  <si>
    <t>M/G Ach café en dosettes &lt; 50 ans</t>
  </si>
  <si>
    <t>M/G Ach confiserie de chocolat &lt; 50 ans</t>
  </si>
  <si>
    <t>M/G Ach déodorants &lt; 50 ans</t>
  </si>
  <si>
    <t>M/G Ach desserts frais &lt; 50 ans</t>
  </si>
  <si>
    <t>M/G Ach fromages frais fondus salés &lt; 50 ans</t>
  </si>
  <si>
    <t>M/G Ach gels douche &lt; 50 ans</t>
  </si>
  <si>
    <t>M/G Ach produits apéritifs &lt; 50 ans</t>
  </si>
  <si>
    <t>M/G Ach shampoings &lt; 50 ans</t>
  </si>
  <si>
    <t>M/G Ach tablettes de chocolat &lt; 50 ans</t>
  </si>
  <si>
    <t>M/G Ach traiteur frais &lt; 50 ans</t>
  </si>
  <si>
    <r>
      <t xml:space="preserve">Ensemble journée </t>
    </r>
    <r>
      <rPr>
        <sz val="11"/>
        <color indexed="8"/>
        <rFont val="Calibri"/>
        <family val="2"/>
      </rPr>
      <t>(0300 - 2699)</t>
    </r>
  </si>
  <si>
    <t>(hors effets saisonnalité, tranches horaires et catégorie de coût GRP garanti)</t>
  </si>
  <si>
    <t>Coût GRP net non indicé</t>
  </si>
  <si>
    <t>Coût GRP net indicé selon les choix mediaplanning</t>
  </si>
  <si>
    <r>
      <t xml:space="preserve">1. Saisir la répartition par période en </t>
    </r>
    <r>
      <rPr>
        <i/>
        <u/>
        <sz val="12"/>
        <color indexed="54"/>
        <rFont val="Calibri"/>
        <family val="2"/>
      </rPr>
      <t>GRP</t>
    </r>
    <r>
      <rPr>
        <sz val="11"/>
        <color indexed="8"/>
        <rFont val="Calibri"/>
        <family val="2"/>
      </rPr>
      <t/>
    </r>
  </si>
  <si>
    <r>
      <rPr>
        <b/>
        <sz val="11"/>
        <color indexed="8"/>
        <rFont val="Calibri"/>
        <family val="2"/>
      </rPr>
      <t>Pression GRP par période saisie ou calculée</t>
    </r>
    <r>
      <rPr>
        <sz val="10"/>
        <color indexed="8"/>
        <rFont val="Calibri"/>
        <family val="2"/>
      </rPr>
      <t xml:space="preserve"> (tenant compte de la pression différente par TH sur chaque période)</t>
    </r>
  </si>
  <si>
    <t>FRDA 25-59 ans</t>
  </si>
  <si>
    <t>Femmes 25-59 ans</t>
  </si>
  <si>
    <t>Hommes 25-59 ans</t>
  </si>
  <si>
    <t>Ensemble 25-59 ans</t>
  </si>
  <si>
    <t>Femmes 35-59 ans</t>
  </si>
  <si>
    <t>Ensemble 35-59 ans</t>
  </si>
  <si>
    <t>Responsable des achats -60 ans</t>
  </si>
  <si>
    <t>Cible garantie uniquement en achats Select et Select + et conditionnée à un investissement conjoint minimum sur 6play et/ou Snap de 20% du budget TV</t>
  </si>
  <si>
    <t>Cible garantie uniquement en achats Select et Select + et conditionnée à un investissement conjoint minimum sur 6play et/ou Snap de 50% du budget TV</t>
  </si>
  <si>
    <t>CALCULETTE COUT GRP GARANTI 2025 - M6</t>
  </si>
  <si>
    <t>Indices saisonnalité (CGV 2025)</t>
  </si>
  <si>
    <t>Coûts GRP net base 20s pour chaque catégorie de coût GRP net garanti</t>
  </si>
  <si>
    <t>CALCULETTE COUT GRP GARANTI 2025 - PUISSANCE TNT PLUS</t>
  </si>
  <si>
    <t>Indices TH
(CGV 2025)</t>
  </si>
  <si>
    <t>NB : maximum de 65% des GRP à délivrer dans une même Day Part et maximum 50% de GRP à délivrer en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</si>
</sst>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0.0%"/>
    <numFmt numFmtId="167" formatCode="0.000"/>
    <numFmt numFmtId="168" formatCode="0.0000"/>
    <numFmt numFmtId="169" formatCode="_-* #,##0\ _€_-;\-* #,##0\ _€_-;_-* &quot;-&quot;??\ _€_-;_-@_-"/>
    <numFmt numFmtId="170" formatCode="dd/mm"/>
  </numFmts>
  <fonts count="7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name val="Calibri"/>
      <family val="2"/>
    </font>
    <font>
      <b/>
      <sz val="1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sz val="11"/>
      <color indexed="23"/>
      <name val="Calibri"/>
      <family val="2"/>
    </font>
    <font>
      <b/>
      <sz val="14"/>
      <color indexed="10"/>
      <name val="Calibri"/>
      <family val="2"/>
    </font>
    <font>
      <b/>
      <sz val="20"/>
      <color indexed="9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b/>
      <sz val="8"/>
      <color indexed="14"/>
      <name val="Arial"/>
      <family val="2"/>
    </font>
    <font>
      <sz val="9"/>
      <color indexed="8"/>
      <name val="Calibri"/>
      <family val="2"/>
    </font>
    <font>
      <i/>
      <sz val="10"/>
      <name val="Arial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b/>
      <sz val="14"/>
      <color indexed="14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sz val="7"/>
      <name val="Calibri"/>
      <family val="2"/>
    </font>
    <font>
      <i/>
      <sz val="9"/>
      <color indexed="48"/>
      <name val="Calibri"/>
      <family val="2"/>
    </font>
    <font>
      <sz val="11"/>
      <color indexed="48"/>
      <name val="Calibri"/>
      <family val="2"/>
    </font>
    <font>
      <sz val="8"/>
      <color indexed="48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sz val="20"/>
      <name val="Calibri"/>
      <family val="2"/>
    </font>
    <font>
      <b/>
      <sz val="9"/>
      <color indexed="8"/>
      <name val="Calibri"/>
      <family val="2"/>
    </font>
    <font>
      <sz val="10"/>
      <color indexed="10"/>
      <name val="Calibri"/>
      <family val="2"/>
    </font>
    <font>
      <i/>
      <u/>
      <sz val="12"/>
      <color indexed="54"/>
      <name val="Calibri"/>
      <family val="2"/>
    </font>
    <font>
      <b/>
      <sz val="11"/>
      <name val="Calibri"/>
      <family val="2"/>
    </font>
    <font>
      <b/>
      <sz val="8"/>
      <color theme="9" tint="-0.249977111117893"/>
      <name val="Arial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i/>
      <sz val="12"/>
      <color rgb="FF455565"/>
      <name val="Calibri"/>
      <family val="2"/>
    </font>
    <font>
      <b/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6"/>
      <color rgb="FF455565"/>
      <name val="Calibri"/>
      <family val="2"/>
    </font>
    <font>
      <sz val="11"/>
      <color rgb="FFFF0000"/>
      <name val="Calibri"/>
      <family val="2"/>
    </font>
    <font>
      <b/>
      <sz val="8"/>
      <color rgb="FF455565"/>
      <name val="Calibri"/>
      <family val="2"/>
    </font>
    <font>
      <sz val="11"/>
      <color rgb="FF455565"/>
      <name val="Calibri"/>
      <family val="2"/>
    </font>
    <font>
      <b/>
      <sz val="16"/>
      <color theme="3"/>
      <name val="Calibri"/>
      <family val="2"/>
    </font>
    <font>
      <i/>
      <sz val="11"/>
      <color indexed="9"/>
      <name val="Calibri"/>
      <family val="2"/>
    </font>
    <font>
      <b/>
      <i/>
      <sz val="9"/>
      <name val="Calibri"/>
      <family val="2"/>
    </font>
    <font>
      <b/>
      <sz val="8"/>
      <color indexed="63"/>
      <name val="Calibri"/>
      <family val="2"/>
    </font>
    <font>
      <b/>
      <sz val="8"/>
      <color rgb="FFFF000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indexed="10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0B9CF"/>
        <bgColor indexed="64"/>
      </patternFill>
    </fill>
    <fill>
      <patternFill patternType="solid">
        <fgColor rgb="FF4555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</borders>
  <cellStyleXfs count="5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20" borderId="1" applyNumberFormat="0" applyAlignment="0" applyProtection="0"/>
    <xf numFmtId="0" fontId="10" fillId="0" borderId="2" applyNumberFormat="0" applyFill="0" applyAlignment="0" applyProtection="0"/>
    <xf numFmtId="0" fontId="11" fillId="7" borderId="1" applyNumberFormat="0" applyAlignment="0" applyProtection="0"/>
    <xf numFmtId="44" fontId="1" fillId="0" borderId="0" applyFont="0" applyFill="0" applyBorder="0" applyAlignment="0" applyProtection="0"/>
    <xf numFmtId="0" fontId="12" fillId="3" borderId="0" applyNumberFormat="0" applyBorder="0" applyAlignment="0" applyProtection="0"/>
    <xf numFmtId="164" fontId="1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13" fillId="21" borderId="0" applyNumberFormat="0" applyBorder="0" applyAlignment="0" applyProtection="0"/>
    <xf numFmtId="0" fontId="32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4" fillId="4" borderId="0" applyNumberFormat="0" applyBorder="0" applyAlignment="0" applyProtection="0"/>
    <xf numFmtId="0" fontId="15" fillId="20" borderId="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22" borderId="8" applyNumberFormat="0" applyAlignment="0" applyProtection="0"/>
    <xf numFmtId="0" fontId="1" fillId="0" borderId="0"/>
  </cellStyleXfs>
  <cellXfs count="207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36" applyAlignment="1">
      <alignment horizontal="center" vertical="center"/>
    </xf>
    <xf numFmtId="0" fontId="23" fillId="0" borderId="0" xfId="36" applyFont="1" applyAlignment="1">
      <alignment horizontal="center" vertical="center"/>
    </xf>
    <xf numFmtId="0" fontId="26" fillId="0" borderId="0" xfId="36" applyFont="1" applyAlignment="1">
      <alignment vertical="center" readingOrder="1"/>
    </xf>
    <xf numFmtId="0" fontId="6" fillId="0" borderId="0" xfId="36" applyAlignment="1">
      <alignment horizontal="center" wrapText="1"/>
    </xf>
    <xf numFmtId="0" fontId="27" fillId="0" borderId="0" xfId="0" applyFont="1" applyAlignment="1">
      <alignment vertical="center"/>
    </xf>
    <xf numFmtId="0" fontId="6" fillId="0" borderId="0" xfId="36" applyAlignment="1">
      <alignment vertical="center"/>
    </xf>
    <xf numFmtId="0" fontId="6" fillId="0" borderId="0" xfId="36" applyAlignment="1">
      <alignment vertical="center" wrapText="1"/>
    </xf>
    <xf numFmtId="0" fontId="6" fillId="0" borderId="0" xfId="36" applyAlignment="1">
      <alignment wrapText="1"/>
    </xf>
    <xf numFmtId="0" fontId="6" fillId="0" borderId="0" xfId="36" applyAlignment="1">
      <alignment horizontal="center" vertical="center" wrapText="1"/>
    </xf>
    <xf numFmtId="9" fontId="29" fillId="0" borderId="0" xfId="37" applyFont="1" applyAlignment="1">
      <alignment horizontal="center" vertical="center"/>
    </xf>
    <xf numFmtId="0" fontId="0" fillId="0" borderId="10" xfId="0" applyBorder="1"/>
    <xf numFmtId="0" fontId="36" fillId="0" borderId="10" xfId="0" applyFont="1" applyBorder="1"/>
    <xf numFmtId="166" fontId="4" fillId="0" borderId="11" xfId="37" applyNumberFormat="1" applyFont="1" applyBorder="1" applyAlignment="1">
      <alignment horizontal="center"/>
    </xf>
    <xf numFmtId="0" fontId="0" fillId="0" borderId="12" xfId="0" applyBorder="1"/>
    <xf numFmtId="0" fontId="33" fillId="0" borderId="9" xfId="35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1" fillId="0" borderId="0" xfId="36" applyFont="1" applyAlignment="1">
      <alignment horizontal="left" vertical="center" wrapText="1"/>
    </xf>
    <xf numFmtId="0" fontId="33" fillId="0" borderId="0" xfId="35" applyFont="1" applyAlignment="1">
      <alignment horizontal="center" vertical="center" wrapText="1"/>
    </xf>
    <xf numFmtId="0" fontId="26" fillId="0" borderId="0" xfId="35" applyFont="1" applyAlignment="1">
      <alignment horizontal="center" vertical="center" wrapText="1"/>
    </xf>
    <xf numFmtId="0" fontId="41" fillId="0" borderId="9" xfId="35" applyFont="1" applyBorder="1" applyAlignment="1">
      <alignment horizontal="center" vertical="center" wrapText="1"/>
    </xf>
    <xf numFmtId="0" fontId="28" fillId="0" borderId="0" xfId="36" applyFont="1" applyAlignment="1">
      <alignment horizontal="right" vertical="center" readingOrder="1"/>
    </xf>
    <xf numFmtId="166" fontId="28" fillId="0" borderId="13" xfId="37" applyNumberFormat="1" applyFont="1" applyFill="1" applyBorder="1" applyAlignment="1">
      <alignment horizontal="center" vertical="center" wrapText="1" readingOrder="1"/>
    </xf>
    <xf numFmtId="0" fontId="36" fillId="0" borderId="0" xfId="0" applyFont="1" applyAlignment="1">
      <alignment horizontal="right"/>
    </xf>
    <xf numFmtId="9" fontId="7" fillId="0" borderId="0" xfId="36" applyNumberFormat="1" applyFont="1" applyAlignment="1">
      <alignment vertical="center"/>
    </xf>
    <xf numFmtId="166" fontId="28" fillId="0" borderId="0" xfId="37" applyNumberFormat="1" applyFont="1" applyFill="1" applyBorder="1" applyAlignment="1">
      <alignment horizontal="center" vertical="center" wrapText="1" readingOrder="1"/>
    </xf>
    <xf numFmtId="0" fontId="35" fillId="0" borderId="0" xfId="36" applyFont="1" applyAlignment="1">
      <alignment horizontal="right" vertical="center"/>
    </xf>
    <xf numFmtId="167" fontId="6" fillId="0" borderId="0" xfId="36" applyNumberFormat="1" applyAlignment="1">
      <alignment horizontal="center" wrapText="1"/>
    </xf>
    <xf numFmtId="10" fontId="6" fillId="0" borderId="0" xfId="37" applyNumberFormat="1" applyFont="1" applyAlignment="1">
      <alignment horizontal="center" vertical="center"/>
    </xf>
    <xf numFmtId="0" fontId="60" fillId="26" borderId="9" xfId="36" applyFont="1" applyFill="1" applyBorder="1" applyAlignment="1">
      <alignment horizontal="center" vertical="center" wrapText="1" readingOrder="1"/>
    </xf>
    <xf numFmtId="0" fontId="61" fillId="26" borderId="9" xfId="36" applyFont="1" applyFill="1" applyBorder="1" applyAlignment="1">
      <alignment horizontal="center" vertical="center" wrapText="1" readingOrder="1"/>
    </xf>
    <xf numFmtId="0" fontId="21" fillId="25" borderId="9" xfId="36" applyFont="1" applyFill="1" applyBorder="1" applyAlignment="1">
      <alignment horizontal="left" vertical="center" wrapText="1"/>
    </xf>
    <xf numFmtId="0" fontId="6" fillId="25" borderId="9" xfId="36" applyFill="1" applyBorder="1" applyAlignment="1">
      <alignment horizontal="center" vertical="center"/>
    </xf>
    <xf numFmtId="0" fontId="21" fillId="25" borderId="16" xfId="36" applyFont="1" applyFill="1" applyBorder="1" applyAlignment="1">
      <alignment horizontal="left" vertical="center" wrapText="1"/>
    </xf>
    <xf numFmtId="166" fontId="28" fillId="25" borderId="9" xfId="37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169" fontId="21" fillId="0" borderId="0" xfId="31" applyNumberFormat="1" applyFont="1" applyFill="1" applyBorder="1" applyAlignment="1" applyProtection="1">
      <alignment horizontal="left" vertical="center" wrapText="1"/>
    </xf>
    <xf numFmtId="0" fontId="28" fillId="0" borderId="0" xfId="36" applyFont="1" applyAlignment="1">
      <alignment horizontal="center" vertical="center"/>
    </xf>
    <xf numFmtId="0" fontId="6" fillId="0" borderId="0" xfId="36" applyAlignment="1">
      <alignment horizontal="left" vertical="center" wrapText="1"/>
    </xf>
    <xf numFmtId="0" fontId="62" fillId="0" borderId="0" xfId="36" applyFont="1" applyAlignment="1">
      <alignment vertical="center"/>
    </xf>
    <xf numFmtId="0" fontId="21" fillId="0" borderId="0" xfId="36" applyFont="1" applyAlignment="1">
      <alignment vertical="center" wrapText="1"/>
    </xf>
    <xf numFmtId="0" fontId="40" fillId="0" borderId="0" xfId="36" applyFont="1" applyAlignment="1">
      <alignment horizontal="center" vertical="center"/>
    </xf>
    <xf numFmtId="0" fontId="7" fillId="0" borderId="0" xfId="36" applyFont="1" applyAlignment="1">
      <alignment horizontal="center" vertical="center"/>
    </xf>
    <xf numFmtId="0" fontId="46" fillId="0" borderId="0" xfId="36" applyFont="1" applyAlignment="1">
      <alignment horizontal="center" vertical="center"/>
    </xf>
    <xf numFmtId="0" fontId="46" fillId="0" borderId="0" xfId="36" applyFont="1" applyAlignment="1">
      <alignment vertical="center"/>
    </xf>
    <xf numFmtId="0" fontId="64" fillId="26" borderId="9" xfId="36" applyFont="1" applyFill="1" applyBorder="1" applyAlignment="1">
      <alignment horizontal="left" vertical="center" wrapText="1"/>
    </xf>
    <xf numFmtId="3" fontId="47" fillId="0" borderId="0" xfId="31" applyNumberFormat="1" applyFont="1" applyBorder="1" applyAlignment="1" applyProtection="1">
      <alignment vertical="center"/>
    </xf>
    <xf numFmtId="10" fontId="46" fillId="0" borderId="0" xfId="37" applyNumberFormat="1" applyFont="1" applyFill="1" applyBorder="1" applyAlignment="1" applyProtection="1">
      <alignment horizontal="center" vertical="center"/>
    </xf>
    <xf numFmtId="167" fontId="6" fillId="0" borderId="0" xfId="36" applyNumberFormat="1" applyAlignment="1">
      <alignment vertical="center"/>
    </xf>
    <xf numFmtId="10" fontId="6" fillId="0" borderId="0" xfId="37" applyNumberFormat="1" applyFont="1" applyAlignment="1" applyProtection="1">
      <alignment vertical="center"/>
    </xf>
    <xf numFmtId="0" fontId="25" fillId="0" borderId="0" xfId="36" applyFont="1" applyAlignment="1">
      <alignment horizontal="center" vertical="center" readingOrder="1"/>
    </xf>
    <xf numFmtId="0" fontId="43" fillId="0" borderId="17" xfId="36" applyFont="1" applyBorder="1" applyAlignment="1">
      <alignment horizontal="center" vertical="center"/>
    </xf>
    <xf numFmtId="168" fontId="40" fillId="0" borderId="0" xfId="36" applyNumberFormat="1" applyFont="1" applyAlignment="1">
      <alignment horizontal="center" vertical="center"/>
    </xf>
    <xf numFmtId="168" fontId="40" fillId="0" borderId="0" xfId="37" applyNumberFormat="1" applyFont="1" applyFill="1" applyBorder="1" applyAlignment="1" applyProtection="1">
      <alignment horizontal="center" vertical="center"/>
    </xf>
    <xf numFmtId="0" fontId="45" fillId="0" borderId="0" xfId="36" applyFont="1" applyAlignment="1">
      <alignment horizontal="center" vertical="center"/>
    </xf>
    <xf numFmtId="169" fontId="44" fillId="0" borderId="0" xfId="31" applyNumberFormat="1" applyFont="1" applyFill="1" applyBorder="1" applyAlignment="1" applyProtection="1">
      <alignment horizontal="center" vertical="center"/>
    </xf>
    <xf numFmtId="4" fontId="39" fillId="0" borderId="0" xfId="37" applyNumberFormat="1" applyFont="1" applyFill="1" applyBorder="1" applyAlignment="1" applyProtection="1">
      <alignment horizontal="center" vertical="center"/>
    </xf>
    <xf numFmtId="9" fontId="4" fillId="0" borderId="9" xfId="37" applyFont="1" applyBorder="1" applyAlignment="1" applyProtection="1">
      <alignment horizontal="center" vertical="center"/>
    </xf>
    <xf numFmtId="0" fontId="49" fillId="0" borderId="0" xfId="36" applyFont="1" applyAlignment="1">
      <alignment horizontal="center" vertical="center" wrapText="1"/>
    </xf>
    <xf numFmtId="0" fontId="37" fillId="0" borderId="0" xfId="36" applyFont="1" applyAlignment="1">
      <alignment horizontal="center" vertical="center" wrapText="1" readingOrder="1"/>
    </xf>
    <xf numFmtId="0" fontId="21" fillId="0" borderId="9" xfId="36" applyFont="1" applyBorder="1" applyAlignment="1">
      <alignment horizontal="left" vertical="center" wrapText="1"/>
    </xf>
    <xf numFmtId="165" fontId="4" fillId="0" borderId="0" xfId="37" applyNumberFormat="1" applyFont="1" applyFill="1" applyBorder="1" applyAlignment="1" applyProtection="1">
      <alignment horizontal="center"/>
    </xf>
    <xf numFmtId="4" fontId="37" fillId="0" borderId="0" xfId="37" applyNumberFormat="1" applyFont="1" applyFill="1" applyBorder="1" applyAlignment="1" applyProtection="1">
      <alignment horizontal="center" vertical="center" wrapText="1"/>
    </xf>
    <xf numFmtId="10" fontId="6" fillId="0" borderId="0" xfId="37" applyNumberFormat="1" applyFont="1" applyFill="1" applyBorder="1" applyAlignment="1" applyProtection="1">
      <alignment vertical="center"/>
    </xf>
    <xf numFmtId="167" fontId="4" fillId="0" borderId="0" xfId="37" applyNumberFormat="1" applyFont="1" applyFill="1" applyBorder="1" applyAlignment="1" applyProtection="1">
      <alignment horizontal="center"/>
    </xf>
    <xf numFmtId="9" fontId="42" fillId="0" borderId="9" xfId="37" applyFont="1" applyBorder="1" applyAlignment="1" applyProtection="1">
      <alignment horizontal="center" vertical="center"/>
    </xf>
    <xf numFmtId="9" fontId="39" fillId="0" borderId="9" xfId="37" applyFont="1" applyFill="1" applyBorder="1" applyAlignment="1" applyProtection="1">
      <alignment horizontal="center" vertical="center" wrapText="1" readingOrder="1"/>
    </xf>
    <xf numFmtId="168" fontId="4" fillId="0" borderId="0" xfId="37" applyNumberFormat="1" applyFont="1" applyFill="1" applyBorder="1" applyAlignment="1" applyProtection="1">
      <alignment horizontal="center"/>
    </xf>
    <xf numFmtId="10" fontId="6" fillId="0" borderId="0" xfId="37" applyNumberFormat="1" applyFont="1" applyFill="1" applyBorder="1" applyAlignment="1" applyProtection="1">
      <alignment horizontal="center" wrapText="1"/>
    </xf>
    <xf numFmtId="0" fontId="40" fillId="0" borderId="0" xfId="36" applyFont="1" applyAlignment="1">
      <alignment wrapText="1"/>
    </xf>
    <xf numFmtId="0" fontId="51" fillId="0" borderId="17" xfId="36" applyFont="1" applyBorder="1" applyAlignment="1">
      <alignment horizontal="center" vertical="center"/>
    </xf>
    <xf numFmtId="9" fontId="65" fillId="0" borderId="12" xfId="37" applyFont="1" applyBorder="1" applyAlignment="1" applyProtection="1">
      <alignment horizontal="center" vertical="center"/>
    </xf>
    <xf numFmtId="10" fontId="6" fillId="0" borderId="0" xfId="37" applyNumberFormat="1" applyFont="1" applyFill="1" applyBorder="1" applyAlignment="1" applyProtection="1">
      <alignment vertical="center" wrapText="1"/>
    </xf>
    <xf numFmtId="0" fontId="66" fillId="0" borderId="0" xfId="36" applyFont="1" applyAlignment="1">
      <alignment wrapText="1"/>
    </xf>
    <xf numFmtId="0" fontId="23" fillId="0" borderId="0" xfId="36" applyFont="1" applyAlignment="1">
      <alignment horizontal="center" vertical="center" wrapText="1"/>
    </xf>
    <xf numFmtId="0" fontId="21" fillId="0" borderId="0" xfId="36" applyFont="1" applyAlignment="1">
      <alignment wrapText="1"/>
    </xf>
    <xf numFmtId="169" fontId="26" fillId="0" borderId="0" xfId="31" applyNumberFormat="1" applyFont="1" applyFill="1" applyBorder="1" applyAlignment="1" applyProtection="1">
      <alignment vertical="center" wrapText="1"/>
    </xf>
    <xf numFmtId="0" fontId="23" fillId="0" borderId="0" xfId="36" applyFont="1" applyAlignment="1">
      <alignment horizontal="center" wrapText="1"/>
    </xf>
    <xf numFmtId="0" fontId="25" fillId="0" borderId="0" xfId="36" applyFont="1" applyAlignment="1">
      <alignment horizontal="center" wrapText="1"/>
    </xf>
    <xf numFmtId="0" fontId="24" fillId="0" borderId="0" xfId="36" applyFont="1" applyAlignment="1">
      <alignment horizontal="center" wrapText="1"/>
    </xf>
    <xf numFmtId="169" fontId="30" fillId="0" borderId="0" xfId="31" applyNumberFormat="1" applyFont="1" applyFill="1" applyBorder="1" applyAlignment="1" applyProtection="1">
      <alignment horizontal="center" vertical="center" wrapText="1"/>
    </xf>
    <xf numFmtId="164" fontId="55" fillId="0" borderId="0" xfId="36" applyNumberFormat="1" applyFont="1" applyAlignment="1">
      <alignment wrapText="1"/>
    </xf>
    <xf numFmtId="0" fontId="50" fillId="0" borderId="0" xfId="0" applyFont="1" applyAlignment="1">
      <alignment vertical="center"/>
    </xf>
    <xf numFmtId="0" fontId="68" fillId="0" borderId="0" xfId="36" applyFont="1" applyAlignment="1">
      <alignment vertical="center"/>
    </xf>
    <xf numFmtId="0" fontId="54" fillId="0" borderId="9" xfId="36" applyFont="1" applyBorder="1" applyAlignment="1">
      <alignment horizontal="left" vertical="center" wrapText="1"/>
    </xf>
    <xf numFmtId="0" fontId="23" fillId="0" borderId="0" xfId="36" applyFont="1" applyAlignment="1">
      <alignment vertical="center"/>
    </xf>
    <xf numFmtId="0" fontId="6" fillId="0" borderId="0" xfId="36" applyAlignment="1">
      <alignment horizontal="left" vertical="center"/>
    </xf>
    <xf numFmtId="164" fontId="4" fillId="0" borderId="11" xfId="31" applyFont="1" applyBorder="1" applyAlignment="1">
      <alignment horizontal="center"/>
    </xf>
    <xf numFmtId="0" fontId="34" fillId="0" borderId="16" xfId="0" applyFont="1" applyBorder="1" applyAlignment="1">
      <alignment horizontal="center" vertical="center" wrapText="1"/>
    </xf>
    <xf numFmtId="0" fontId="64" fillId="26" borderId="9" xfId="36" applyFont="1" applyFill="1" applyBorder="1" applyAlignment="1">
      <alignment horizontal="center" vertical="center" wrapText="1" readingOrder="1"/>
    </xf>
    <xf numFmtId="2" fontId="40" fillId="0" borderId="0" xfId="31" applyNumberFormat="1" applyFont="1" applyFill="1" applyBorder="1" applyAlignment="1" applyProtection="1">
      <alignment vertical="center" wrapText="1"/>
    </xf>
    <xf numFmtId="0" fontId="58" fillId="0" borderId="28" xfId="0" applyFont="1" applyBorder="1" applyAlignment="1">
      <alignment horizontal="center" vertical="center" wrapText="1"/>
    </xf>
    <xf numFmtId="0" fontId="6" fillId="0" borderId="27" xfId="36" applyBorder="1" applyAlignment="1">
      <alignment vertical="center" wrapText="1"/>
    </xf>
    <xf numFmtId="0" fontId="61" fillId="26" borderId="11" xfId="36" applyFont="1" applyFill="1" applyBorder="1" applyAlignment="1">
      <alignment horizontal="center" vertical="center" wrapText="1" readingOrder="1"/>
    </xf>
    <xf numFmtId="9" fontId="28" fillId="0" borderId="9" xfId="37" applyFont="1" applyFill="1" applyBorder="1" applyAlignment="1">
      <alignment horizontal="center" vertical="center" wrapText="1"/>
    </xf>
    <xf numFmtId="9" fontId="38" fillId="0" borderId="9" xfId="37" applyFont="1" applyFill="1" applyBorder="1" applyAlignment="1">
      <alignment horizontal="center" vertical="center" wrapText="1" readingOrder="1"/>
    </xf>
    <xf numFmtId="9" fontId="61" fillId="26" borderId="9" xfId="37" applyFont="1" applyFill="1" applyBorder="1" applyAlignment="1">
      <alignment horizontal="center" vertical="center" wrapText="1" readingOrder="1"/>
    </xf>
    <xf numFmtId="2" fontId="28" fillId="0" borderId="13" xfId="37" applyNumberFormat="1" applyFont="1" applyFill="1" applyBorder="1" applyAlignment="1">
      <alignment horizontal="center" vertical="center" wrapText="1" readingOrder="1"/>
    </xf>
    <xf numFmtId="9" fontId="59" fillId="25" borderId="9" xfId="37" applyFont="1" applyFill="1" applyBorder="1" applyAlignment="1" applyProtection="1">
      <alignment horizontal="center" vertical="center"/>
      <protection locked="0"/>
    </xf>
    <xf numFmtId="9" fontId="37" fillId="25" borderId="11" xfId="37" applyFont="1" applyFill="1" applyBorder="1" applyAlignment="1" applyProtection="1">
      <alignment horizontal="center" vertical="center" wrapText="1"/>
    </xf>
    <xf numFmtId="0" fontId="35" fillId="0" borderId="0" xfId="36" applyFont="1" applyAlignment="1">
      <alignment vertical="top"/>
    </xf>
    <xf numFmtId="169" fontId="28" fillId="0" borderId="9" xfId="31" applyNumberFormat="1" applyFont="1" applyBorder="1" applyAlignment="1" applyProtection="1">
      <alignment horizontal="center" vertical="center"/>
    </xf>
    <xf numFmtId="0" fontId="57" fillId="0" borderId="0" xfId="36" applyFont="1" applyAlignment="1">
      <alignment horizontal="left" vertical="center"/>
    </xf>
    <xf numFmtId="0" fontId="70" fillId="0" borderId="0" xfId="36" applyFont="1" applyAlignment="1">
      <alignment horizontal="center" vertical="center"/>
    </xf>
    <xf numFmtId="9" fontId="70" fillId="0" borderId="0" xfId="36" applyNumberFormat="1" applyFont="1" applyAlignment="1">
      <alignment vertical="center"/>
    </xf>
    <xf numFmtId="0" fontId="71" fillId="0" borderId="0" xfId="36" applyFont="1" applyAlignment="1">
      <alignment horizontal="left" vertical="center"/>
    </xf>
    <xf numFmtId="0" fontId="39" fillId="0" borderId="0" xfId="36" applyFont="1" applyAlignment="1">
      <alignment horizontal="center" vertical="center" wrapText="1"/>
    </xf>
    <xf numFmtId="0" fontId="72" fillId="0" borderId="0" xfId="36" applyFont="1" applyAlignment="1">
      <alignment horizontal="center" wrapText="1"/>
    </xf>
    <xf numFmtId="0" fontId="73" fillId="0" borderId="0" xfId="36" applyFont="1" applyAlignment="1">
      <alignment horizontal="center" vertical="center" wrapText="1"/>
    </xf>
    <xf numFmtId="10" fontId="39" fillId="0" borderId="0" xfId="37" applyNumberFormat="1" applyFont="1" applyFill="1" applyBorder="1" applyAlignment="1" applyProtection="1">
      <alignment horizontal="center" wrapText="1"/>
    </xf>
    <xf numFmtId="169" fontId="6" fillId="0" borderId="0" xfId="31" applyNumberFormat="1" applyFont="1" applyFill="1" applyBorder="1" applyAlignment="1" applyProtection="1">
      <alignment wrapText="1"/>
    </xf>
    <xf numFmtId="0" fontId="60" fillId="26" borderId="30" xfId="36" applyFont="1" applyFill="1" applyBorder="1" applyAlignment="1">
      <alignment horizontal="center" vertical="center" wrapText="1" readingOrder="1"/>
    </xf>
    <xf numFmtId="0" fontId="61" fillId="30" borderId="20" xfId="36" applyFont="1" applyFill="1" applyBorder="1" applyAlignment="1">
      <alignment horizontal="center" vertical="center" wrapText="1" readingOrder="1"/>
    </xf>
    <xf numFmtId="0" fontId="40" fillId="0" borderId="0" xfId="0" applyFont="1" applyAlignment="1">
      <alignment vertical="center"/>
    </xf>
    <xf numFmtId="0" fontId="1" fillId="0" borderId="0" xfId="0" applyFont="1"/>
    <xf numFmtId="0" fontId="34" fillId="0" borderId="0" xfId="0" applyFont="1" applyAlignment="1">
      <alignment horizontal="center" vertical="center" wrapText="1"/>
    </xf>
    <xf numFmtId="0" fontId="3" fillId="23" borderId="31" xfId="0" applyFont="1" applyFill="1" applyBorder="1" applyAlignment="1">
      <alignment horizontal="center" vertical="center" wrapText="1"/>
    </xf>
    <xf numFmtId="0" fontId="3" fillId="23" borderId="32" xfId="0" applyFont="1" applyFill="1" applyBorder="1" applyAlignment="1">
      <alignment horizontal="center" vertical="center" wrapText="1"/>
    </xf>
    <xf numFmtId="0" fontId="3" fillId="23" borderId="33" xfId="0" applyFont="1" applyFill="1" applyBorder="1" applyAlignment="1">
      <alignment horizontal="center" vertical="center" wrapText="1"/>
    </xf>
    <xf numFmtId="0" fontId="3" fillId="23" borderId="34" xfId="0" applyFont="1" applyFill="1" applyBorder="1" applyAlignment="1">
      <alignment horizontal="center" vertical="center" wrapText="1"/>
    </xf>
    <xf numFmtId="9" fontId="48" fillId="0" borderId="9" xfId="37" applyFont="1" applyBorder="1" applyAlignment="1">
      <alignment horizontal="center" vertical="center"/>
    </xf>
    <xf numFmtId="0" fontId="0" fillId="0" borderId="0" xfId="0" applyAlignment="1">
      <alignment horizontal="center"/>
    </xf>
    <xf numFmtId="164" fontId="76" fillId="0" borderId="9" xfId="31" applyFont="1" applyFill="1" applyBorder="1" applyAlignment="1">
      <alignment vertical="center" wrapText="1" readingOrder="1"/>
    </xf>
    <xf numFmtId="2" fontId="64" fillId="30" borderId="20" xfId="36" applyNumberFormat="1" applyFont="1" applyFill="1" applyBorder="1" applyAlignment="1">
      <alignment horizontal="center" vertical="center" wrapText="1" readingOrder="1"/>
    </xf>
    <xf numFmtId="170" fontId="61" fillId="26" borderId="14" xfId="36" applyNumberFormat="1" applyFont="1" applyFill="1" applyBorder="1" applyAlignment="1">
      <alignment horizontal="center" vertical="center" readingOrder="1"/>
    </xf>
    <xf numFmtId="170" fontId="61" fillId="26" borderId="15" xfId="36" applyNumberFormat="1" applyFont="1" applyFill="1" applyBorder="1" applyAlignment="1">
      <alignment horizontal="center" vertical="center" readingOrder="1"/>
    </xf>
    <xf numFmtId="170" fontId="67" fillId="27" borderId="14" xfId="36" applyNumberFormat="1" applyFont="1" applyFill="1" applyBorder="1" applyAlignment="1">
      <alignment horizontal="center" vertical="center" wrapText="1" readingOrder="1"/>
    </xf>
    <xf numFmtId="170" fontId="67" fillId="27" borderId="15" xfId="36" applyNumberFormat="1" applyFont="1" applyFill="1" applyBorder="1" applyAlignment="1">
      <alignment horizontal="center" vertical="center" wrapText="1" readingOrder="1"/>
    </xf>
    <xf numFmtId="0" fontId="60" fillId="26" borderId="0" xfId="36" applyFont="1" applyFill="1" applyAlignment="1">
      <alignment horizontal="center" vertical="center" wrapText="1" readingOrder="1"/>
    </xf>
    <xf numFmtId="164" fontId="21" fillId="0" borderId="0" xfId="31" applyFont="1" applyFill="1" applyBorder="1" applyAlignment="1" applyProtection="1">
      <alignment horizontal="left" vertical="center" wrapText="1"/>
    </xf>
    <xf numFmtId="164" fontId="26" fillId="0" borderId="0" xfId="36" applyNumberFormat="1" applyFont="1" applyAlignment="1">
      <alignment horizontal="center" wrapText="1"/>
    </xf>
    <xf numFmtId="169" fontId="21" fillId="0" borderId="0" xfId="36" applyNumberFormat="1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27" fillId="0" borderId="0" xfId="49" applyFont="1" applyAlignment="1">
      <alignment vertical="center"/>
    </xf>
    <xf numFmtId="0" fontId="27" fillId="0" borderId="9" xfId="49" applyFont="1" applyBorder="1" applyAlignment="1">
      <alignment horizontal="center" vertical="center"/>
    </xf>
    <xf numFmtId="0" fontId="1" fillId="0" borderId="0" xfId="49"/>
    <xf numFmtId="0" fontId="36" fillId="0" borderId="0" xfId="49" applyFont="1" applyAlignment="1">
      <alignment horizontal="right"/>
    </xf>
    <xf numFmtId="0" fontId="36" fillId="0" borderId="10" xfId="49" applyFont="1" applyBorder="1"/>
    <xf numFmtId="0" fontId="1" fillId="0" borderId="12" xfId="49" applyBorder="1"/>
    <xf numFmtId="0" fontId="1" fillId="0" borderId="10" xfId="49" applyBorder="1"/>
    <xf numFmtId="0" fontId="60" fillId="26" borderId="16" xfId="36" applyFont="1" applyFill="1" applyBorder="1" applyAlignment="1">
      <alignment horizontal="center" vertical="center" wrapText="1" readingOrder="1"/>
    </xf>
    <xf numFmtId="9" fontId="28" fillId="0" borderId="16" xfId="37" applyFont="1" applyFill="1" applyBorder="1" applyAlignment="1">
      <alignment horizontal="center" vertical="center" wrapText="1"/>
    </xf>
    <xf numFmtId="2" fontId="64" fillId="30" borderId="18" xfId="36" applyNumberFormat="1" applyFont="1" applyFill="1" applyBorder="1" applyAlignment="1">
      <alignment horizontal="center" vertical="center" wrapText="1" readingOrder="1"/>
    </xf>
    <xf numFmtId="166" fontId="28" fillId="25" borderId="16" xfId="37" applyNumberFormat="1" applyFont="1" applyFill="1" applyBorder="1" applyAlignment="1">
      <alignment horizontal="center" vertical="center" wrapText="1"/>
    </xf>
    <xf numFmtId="9" fontId="38" fillId="0" borderId="16" xfId="37" applyFont="1" applyFill="1" applyBorder="1" applyAlignment="1">
      <alignment horizontal="center" vertical="center" wrapText="1" readingOrder="1"/>
    </xf>
    <xf numFmtId="164" fontId="76" fillId="0" borderId="16" xfId="31" applyFont="1" applyFill="1" applyBorder="1" applyAlignment="1">
      <alignment vertical="center" wrapText="1" readingOrder="1"/>
    </xf>
    <xf numFmtId="9" fontId="65" fillId="0" borderId="0" xfId="37" applyFont="1" applyBorder="1" applyAlignment="1" applyProtection="1">
      <alignment horizontal="center" vertical="center"/>
    </xf>
    <xf numFmtId="0" fontId="57" fillId="28" borderId="0" xfId="36" applyFont="1" applyFill="1" applyAlignment="1">
      <alignment horizontal="center" vertical="center"/>
    </xf>
    <xf numFmtId="9" fontId="66" fillId="0" borderId="0" xfId="37" applyFont="1" applyFill="1" applyBorder="1" applyAlignment="1" applyProtection="1">
      <alignment horizontal="center" vertical="center"/>
    </xf>
    <xf numFmtId="169" fontId="52" fillId="0" borderId="0" xfId="31" applyNumberFormat="1" applyFont="1" applyBorder="1" applyAlignment="1" applyProtection="1">
      <alignment horizontal="center" vertical="center" wrapText="1"/>
    </xf>
    <xf numFmtId="9" fontId="66" fillId="0" borderId="0" xfId="37" applyFont="1" applyFill="1" applyBorder="1" applyAlignment="1" applyProtection="1">
      <alignment vertical="center"/>
    </xf>
    <xf numFmtId="9" fontId="66" fillId="0" borderId="13" xfId="37" applyFont="1" applyFill="1" applyBorder="1" applyAlignment="1" applyProtection="1">
      <alignment vertical="center"/>
    </xf>
    <xf numFmtId="0" fontId="28" fillId="0" borderId="0" xfId="36" applyFont="1" applyAlignment="1">
      <alignment horizontal="center" vertical="center" wrapText="1" readingOrder="1"/>
    </xf>
    <xf numFmtId="0" fontId="28" fillId="0" borderId="10" xfId="36" applyFont="1" applyBorder="1" applyAlignment="1">
      <alignment horizontal="center" vertical="center" wrapText="1" readingOrder="1"/>
    </xf>
    <xf numFmtId="0" fontId="31" fillId="26" borderId="21" xfId="0" applyFont="1" applyFill="1" applyBorder="1" applyAlignment="1">
      <alignment horizontal="center" vertical="center"/>
    </xf>
    <xf numFmtId="0" fontId="31" fillId="26" borderId="22" xfId="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31" fillId="26" borderId="21" xfId="49" applyFont="1" applyFill="1" applyBorder="1" applyAlignment="1">
      <alignment horizontal="center" vertical="center"/>
    </xf>
    <xf numFmtId="0" fontId="31" fillId="26" borderId="22" xfId="49" applyFont="1" applyFill="1" applyBorder="1" applyAlignment="1">
      <alignment horizontal="center" vertical="center"/>
    </xf>
    <xf numFmtId="0" fontId="74" fillId="0" borderId="0" xfId="49" applyFont="1" applyAlignment="1">
      <alignment horizontal="center" vertical="center" wrapText="1"/>
    </xf>
    <xf numFmtId="0" fontId="74" fillId="0" borderId="10" xfId="49" applyFont="1" applyBorder="1" applyAlignment="1">
      <alignment horizontal="center" vertical="center" wrapText="1"/>
    </xf>
    <xf numFmtId="0" fontId="21" fillId="25" borderId="14" xfId="36" applyFont="1" applyFill="1" applyBorder="1" applyAlignment="1">
      <alignment horizontal="center" vertical="center" wrapText="1"/>
    </xf>
    <xf numFmtId="0" fontId="21" fillId="25" borderId="15" xfId="36" applyFont="1" applyFill="1" applyBorder="1" applyAlignment="1">
      <alignment horizontal="center" vertical="center" wrapText="1"/>
    </xf>
    <xf numFmtId="0" fontId="61" fillId="26" borderId="30" xfId="36" applyFont="1" applyFill="1" applyBorder="1" applyAlignment="1">
      <alignment horizontal="center" vertical="center" wrapText="1" readingOrder="1"/>
    </xf>
    <xf numFmtId="0" fontId="61" fillId="26" borderId="35" xfId="36" applyFont="1" applyFill="1" applyBorder="1" applyAlignment="1">
      <alignment horizontal="center" vertical="center" wrapText="1" readingOrder="1"/>
    </xf>
    <xf numFmtId="0" fontId="27" fillId="29" borderId="24" xfId="0" applyFont="1" applyFill="1" applyBorder="1" applyAlignment="1" applyProtection="1">
      <alignment horizontal="center" vertical="center" wrapText="1"/>
      <protection locked="0"/>
    </xf>
    <xf numFmtId="0" fontId="27" fillId="29" borderId="25" xfId="0" applyFont="1" applyFill="1" applyBorder="1" applyAlignment="1" applyProtection="1">
      <alignment horizontal="center" vertical="center" wrapText="1"/>
      <protection locked="0"/>
    </xf>
    <xf numFmtId="0" fontId="27" fillId="29" borderId="26" xfId="0" applyFont="1" applyFill="1" applyBorder="1" applyAlignment="1" applyProtection="1">
      <alignment horizontal="center" vertical="center" wrapText="1"/>
      <protection locked="0"/>
    </xf>
    <xf numFmtId="0" fontId="53" fillId="25" borderId="21" xfId="0" applyFont="1" applyFill="1" applyBorder="1" applyAlignment="1">
      <alignment horizontal="center" vertical="center"/>
    </xf>
    <xf numFmtId="0" fontId="53" fillId="25" borderId="22" xfId="0" applyFont="1" applyFill="1" applyBorder="1" applyAlignment="1">
      <alignment horizontal="center" vertical="center"/>
    </xf>
    <xf numFmtId="0" fontId="53" fillId="25" borderId="23" xfId="0" applyFont="1" applyFill="1" applyBorder="1" applyAlignment="1">
      <alignment horizontal="center" vertical="center"/>
    </xf>
    <xf numFmtId="0" fontId="49" fillId="0" borderId="0" xfId="36" applyFont="1" applyAlignment="1">
      <alignment horizontal="center" vertical="center" wrapText="1"/>
    </xf>
    <xf numFmtId="164" fontId="75" fillId="0" borderId="0" xfId="31" applyFont="1" applyAlignment="1" applyProtection="1">
      <alignment horizontal="center" vertical="center" wrapText="1"/>
    </xf>
    <xf numFmtId="0" fontId="63" fillId="26" borderId="0" xfId="36" applyFont="1" applyFill="1" applyAlignment="1">
      <alignment horizontal="center" vertical="center"/>
    </xf>
    <xf numFmtId="0" fontId="63" fillId="26" borderId="12" xfId="36" applyFont="1" applyFill="1" applyBorder="1" applyAlignment="1">
      <alignment horizontal="center" vertical="center"/>
    </xf>
    <xf numFmtId="0" fontId="61" fillId="26" borderId="14" xfId="36" applyFont="1" applyFill="1" applyBorder="1" applyAlignment="1">
      <alignment horizontal="center" vertical="center" wrapText="1" readingOrder="1"/>
    </xf>
    <xf numFmtId="0" fontId="61" fillId="26" borderId="15" xfId="36" applyFont="1" applyFill="1" applyBorder="1" applyAlignment="1">
      <alignment horizontal="center" vertical="center" wrapText="1" readingOrder="1"/>
    </xf>
    <xf numFmtId="0" fontId="51" fillId="25" borderId="0" xfId="36" applyFont="1" applyFill="1" applyAlignment="1">
      <alignment horizontal="center" vertical="center"/>
    </xf>
    <xf numFmtId="0" fontId="51" fillId="25" borderId="12" xfId="36" applyFont="1" applyFill="1" applyBorder="1" applyAlignment="1">
      <alignment horizontal="center" vertical="center"/>
    </xf>
    <xf numFmtId="169" fontId="69" fillId="0" borderId="14" xfId="31" applyNumberFormat="1" applyFont="1" applyBorder="1" applyAlignment="1" applyProtection="1">
      <alignment horizontal="center" vertical="center"/>
    </xf>
    <xf numFmtId="169" fontId="69" fillId="0" borderId="29" xfId="31" applyNumberFormat="1" applyFont="1" applyBorder="1" applyAlignment="1" applyProtection="1">
      <alignment horizontal="center" vertical="center"/>
    </xf>
    <xf numFmtId="169" fontId="69" fillId="0" borderId="15" xfId="31" applyNumberFormat="1" applyFont="1" applyBorder="1" applyAlignment="1" applyProtection="1">
      <alignment horizontal="center" vertical="center"/>
    </xf>
    <xf numFmtId="9" fontId="66" fillId="0" borderId="13" xfId="37" applyFont="1" applyBorder="1" applyAlignment="1" applyProtection="1">
      <alignment horizontal="center" vertical="center"/>
    </xf>
    <xf numFmtId="9" fontId="66" fillId="0" borderId="13" xfId="37" applyFont="1" applyFill="1" applyBorder="1" applyAlignment="1" applyProtection="1">
      <alignment horizontal="center" vertical="center"/>
    </xf>
    <xf numFmtId="169" fontId="27" fillId="29" borderId="16" xfId="31" applyNumberFormat="1" applyFont="1" applyFill="1" applyBorder="1" applyAlignment="1" applyProtection="1">
      <alignment horizontal="center" vertical="center" wrapText="1"/>
      <protection locked="0"/>
    </xf>
    <xf numFmtId="169" fontId="27" fillId="29" borderId="11" xfId="31" applyNumberFormat="1" applyFont="1" applyFill="1" applyBorder="1" applyAlignment="1" applyProtection="1">
      <alignment horizontal="center" vertical="center" wrapText="1"/>
      <protection locked="0"/>
    </xf>
    <xf numFmtId="169" fontId="52" fillId="0" borderId="18" xfId="31" applyNumberFormat="1" applyFont="1" applyBorder="1" applyAlignment="1" applyProtection="1">
      <alignment horizontal="center" vertical="center" wrapText="1"/>
    </xf>
    <xf numFmtId="169" fontId="52" fillId="0" borderId="19" xfId="31" applyNumberFormat="1" applyFont="1" applyBorder="1" applyAlignment="1" applyProtection="1">
      <alignment horizontal="center" vertical="center" wrapText="1"/>
    </xf>
    <xf numFmtId="9" fontId="65" fillId="0" borderId="12" xfId="37" applyFont="1" applyBorder="1" applyAlignment="1" applyProtection="1">
      <alignment horizontal="center" vertical="center"/>
    </xf>
    <xf numFmtId="0" fontId="21" fillId="0" borderId="20" xfId="36" applyFont="1" applyBorder="1" applyAlignment="1">
      <alignment horizontal="left" vertical="center" wrapText="1"/>
    </xf>
    <xf numFmtId="0" fontId="6" fillId="0" borderId="16" xfId="36" applyBorder="1" applyAlignment="1">
      <alignment horizontal="left" vertical="center" wrapText="1"/>
    </xf>
    <xf numFmtId="0" fontId="6" fillId="0" borderId="11" xfId="36" applyBorder="1" applyAlignment="1">
      <alignment horizontal="left" vertical="center" wrapText="1"/>
    </xf>
    <xf numFmtId="2" fontId="27" fillId="24" borderId="16" xfId="31" applyNumberFormat="1" applyFont="1" applyFill="1" applyBorder="1" applyAlignment="1" applyProtection="1">
      <alignment horizontal="center" vertical="center" wrapText="1"/>
    </xf>
    <xf numFmtId="2" fontId="27" fillId="24" borderId="11" xfId="31" applyNumberFormat="1" applyFont="1" applyFill="1" applyBorder="1" applyAlignment="1" applyProtection="1">
      <alignment horizontal="center" vertical="center" wrapText="1"/>
    </xf>
    <xf numFmtId="0" fontId="57" fillId="28" borderId="16" xfId="36" applyFont="1" applyFill="1" applyBorder="1" applyAlignment="1">
      <alignment horizontal="center" vertical="center"/>
    </xf>
    <xf numFmtId="0" fontId="57" fillId="28" borderId="11" xfId="36" applyFont="1" applyFill="1" applyBorder="1" applyAlignment="1">
      <alignment horizontal="center" vertical="center"/>
    </xf>
    <xf numFmtId="0" fontId="53" fillId="25" borderId="21" xfId="49" applyFont="1" applyFill="1" applyBorder="1" applyAlignment="1">
      <alignment horizontal="center" vertical="center"/>
    </xf>
    <xf numFmtId="0" fontId="53" fillId="25" borderId="22" xfId="49" applyFont="1" applyFill="1" applyBorder="1" applyAlignment="1">
      <alignment horizontal="center" vertical="center"/>
    </xf>
    <xf numFmtId="0" fontId="53" fillId="25" borderId="23" xfId="49" applyFont="1" applyFill="1" applyBorder="1" applyAlignment="1">
      <alignment horizontal="center" vertical="center"/>
    </xf>
    <xf numFmtId="0" fontId="27" fillId="29" borderId="24" xfId="49" applyFont="1" applyFill="1" applyBorder="1" applyAlignment="1" applyProtection="1">
      <alignment horizontal="center" vertical="center" wrapText="1"/>
      <protection locked="0"/>
    </xf>
    <xf numFmtId="0" fontId="27" fillId="29" borderId="25" xfId="49" applyFont="1" applyFill="1" applyBorder="1" applyAlignment="1" applyProtection="1">
      <alignment horizontal="center" vertical="center" wrapText="1"/>
      <protection locked="0"/>
    </xf>
    <xf numFmtId="0" fontId="27" fillId="29" borderId="26" xfId="49" applyFont="1" applyFill="1" applyBorder="1" applyAlignment="1" applyProtection="1">
      <alignment horizontal="center" vertical="center" wrapText="1"/>
      <protection locked="0"/>
    </xf>
    <xf numFmtId="0" fontId="37" fillId="25" borderId="14" xfId="36" applyFont="1" applyFill="1" applyBorder="1" applyAlignment="1">
      <alignment horizontal="center" vertical="center" wrapText="1"/>
    </xf>
    <xf numFmtId="0" fontId="37" fillId="25" borderId="15" xfId="36" applyFont="1" applyFill="1" applyBorder="1" applyAlignment="1">
      <alignment horizontal="center" vertical="center" wrapText="1"/>
    </xf>
  </cellXfs>
  <cellStyles count="5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Milliers" xfId="31" builtinId="3"/>
    <cellStyle name="Milliers 2" xfId="32" xr:uid="{00000000-0005-0000-0000-00001F000000}"/>
    <cellStyle name="Neutre" xfId="33" builtinId="28" customBuiltin="1"/>
    <cellStyle name="Normal" xfId="0" builtinId="0"/>
    <cellStyle name="Normal 2" xfId="34" xr:uid="{00000000-0005-0000-0000-000022000000}"/>
    <cellStyle name="Normal 3" xfId="49" xr:uid="{00000000-0005-0000-0000-000023000000}"/>
    <cellStyle name="Normal_ELEMENTS DE BASE SIGMA" xfId="35" xr:uid="{00000000-0005-0000-0000-000024000000}"/>
    <cellStyle name="Normal_RECAP CALCULS CL" xfId="36" xr:uid="{00000000-0005-0000-0000-000025000000}"/>
    <cellStyle name="Pourcentage" xfId="37" builtinId="5"/>
    <cellStyle name="Pourcentage 2" xfId="38" xr:uid="{00000000-0005-0000-0000-000027000000}"/>
    <cellStyle name="Satisfaisant" xfId="39" builtinId="26" customBuiltin="1"/>
    <cellStyle name="Sortie" xfId="40" builtinId="21" customBuiltin="1"/>
    <cellStyle name="Texte explicatif" xfId="41" builtinId="53" customBuiltin="1"/>
    <cellStyle name="Titre" xfId="42" builtinId="15" customBuiltin="1"/>
    <cellStyle name="Titre 1" xfId="43" builtinId="16" customBuiltin="1"/>
    <cellStyle name="Titre 2" xfId="44" builtinId="17" customBuiltin="1"/>
    <cellStyle name="Titre 3" xfId="45" builtinId="18" customBuiltin="1"/>
    <cellStyle name="Titre 4" xfId="46" builtinId="19" customBuiltin="1"/>
    <cellStyle name="Total" xfId="47" builtinId="25" customBuiltin="1"/>
    <cellStyle name="Vérification" xfId="48" builtinId="23" customBuiltin="1"/>
  </cellStyles>
  <dxfs count="65">
    <dxf>
      <font>
        <b/>
        <i/>
        <color rgb="FFFF0000"/>
      </font>
      <fill>
        <patternFill>
          <bgColor rgb="FFFFC1C1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fgColor rgb="FFF7CF24"/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/>
        <color rgb="FFFF0000"/>
      </font>
      <fill>
        <patternFill>
          <bgColor rgb="FFFFC1C1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ill>
        <patternFill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B0B9CF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fgColor rgb="FFF7CF24"/>
          <bgColor rgb="FFFFC000"/>
        </patternFill>
      </fill>
    </dxf>
    <dxf>
      <fill>
        <patternFill>
          <bgColor rgb="FF45556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66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4F6B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0B9CF"/>
      <color rgb="FF455565"/>
      <color rgb="FFFFC1C1"/>
      <color rgb="FFF7CF24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66675</xdr:rowOff>
    </xdr:from>
    <xdr:to>
      <xdr:col>1</xdr:col>
      <xdr:colOff>781050</xdr:colOff>
      <xdr:row>2</xdr:row>
      <xdr:rowOff>13335</xdr:rowOff>
    </xdr:to>
    <xdr:pic>
      <xdr:nvPicPr>
        <xdr:cNvPr id="12044" name="Picture 12" descr="Sans titre-3">
          <a:extLst>
            <a:ext uri="{FF2B5EF4-FFF2-40B4-BE49-F238E27FC236}">
              <a16:creationId xmlns:a16="http://schemas.microsoft.com/office/drawing/2014/main" id="{00000000-0008-0000-0300-00000C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68580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169333</xdr:colOff>
      <xdr:row>3</xdr:row>
      <xdr:rowOff>25400</xdr:rowOff>
    </xdr:from>
    <xdr:to>
      <xdr:col>15</xdr:col>
      <xdr:colOff>895350</xdr:colOff>
      <xdr:row>5</xdr:row>
      <xdr:rowOff>25400</xdr:rowOff>
    </xdr:to>
    <xdr:sp macro="[0]!Macro_M6_PTNT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472333" y="685800"/>
          <a:ext cx="1894417" cy="643467"/>
        </a:xfrm>
        <a:prstGeom prst="rect">
          <a:avLst/>
        </a:prstGeom>
        <a:solidFill>
          <a:schemeClr val="tx2"/>
        </a:solidFill>
        <a:ln w="127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1">
              <a:solidFill>
                <a:schemeClr val="bg1"/>
              </a:solidFill>
            </a:rPr>
            <a:t>Réinitialiser </a:t>
          </a:r>
        </a:p>
        <a:p>
          <a:pPr algn="ctr"/>
          <a:r>
            <a:rPr lang="fr-FR" sz="1000" b="1" i="1">
              <a:solidFill>
                <a:schemeClr val="bg1"/>
              </a:solidFill>
            </a:rPr>
            <a:t>sélections saisonnalité</a:t>
          </a:r>
          <a:r>
            <a:rPr lang="fr-FR" sz="1000" b="1" i="1" baseline="0">
              <a:solidFill>
                <a:schemeClr val="bg1"/>
              </a:solidFill>
            </a:rPr>
            <a:t> et TH</a:t>
          </a:r>
        </a:p>
      </xdr:txBody>
    </xdr:sp>
    <xdr:clientData/>
  </xdr:twoCellAnchor>
  <xdr:twoCellAnchor>
    <xdr:from>
      <xdr:col>15</xdr:col>
      <xdr:colOff>186267</xdr:colOff>
      <xdr:row>0</xdr:row>
      <xdr:rowOff>59266</xdr:rowOff>
    </xdr:from>
    <xdr:to>
      <xdr:col>15</xdr:col>
      <xdr:colOff>868892</xdr:colOff>
      <xdr:row>2</xdr:row>
      <xdr:rowOff>27969</xdr:rowOff>
    </xdr:to>
    <xdr:pic>
      <xdr:nvPicPr>
        <xdr:cNvPr id="6" name="Picture 2" descr="M6_Rouge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7667" y="59266"/>
          <a:ext cx="682625" cy="535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66675</xdr:rowOff>
    </xdr:from>
    <xdr:to>
      <xdr:col>1</xdr:col>
      <xdr:colOff>781050</xdr:colOff>
      <xdr:row>2</xdr:row>
      <xdr:rowOff>13335</xdr:rowOff>
    </xdr:to>
    <xdr:pic>
      <xdr:nvPicPr>
        <xdr:cNvPr id="2" name="Picture 12" descr="Sans titre-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66675"/>
          <a:ext cx="685800" cy="511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169333</xdr:colOff>
      <xdr:row>3</xdr:row>
      <xdr:rowOff>25400</xdr:rowOff>
    </xdr:from>
    <xdr:to>
      <xdr:col>15</xdr:col>
      <xdr:colOff>895350</xdr:colOff>
      <xdr:row>5</xdr:row>
      <xdr:rowOff>25400</xdr:rowOff>
    </xdr:to>
    <xdr:sp macro="[0]!Macro_M6_PTNT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459633" y="685800"/>
          <a:ext cx="1888067" cy="641350"/>
        </a:xfrm>
        <a:prstGeom prst="rect">
          <a:avLst/>
        </a:prstGeom>
        <a:solidFill>
          <a:schemeClr val="tx2"/>
        </a:solidFill>
        <a:ln w="12700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400" b="1" i="1">
              <a:solidFill>
                <a:schemeClr val="bg1"/>
              </a:solidFill>
            </a:rPr>
            <a:t>Réinitialiser </a:t>
          </a:r>
        </a:p>
        <a:p>
          <a:pPr algn="ctr"/>
          <a:r>
            <a:rPr lang="fr-FR" sz="1000" b="1" i="1">
              <a:solidFill>
                <a:schemeClr val="bg1"/>
              </a:solidFill>
            </a:rPr>
            <a:t>sélections saisonnalité</a:t>
          </a:r>
          <a:r>
            <a:rPr lang="fr-FR" sz="1000" b="1" i="1" baseline="0">
              <a:solidFill>
                <a:schemeClr val="bg1"/>
              </a:solidFill>
            </a:rPr>
            <a:t> et TH</a:t>
          </a:r>
        </a:p>
      </xdr:txBody>
    </xdr:sp>
    <xdr:clientData/>
  </xdr:twoCellAnchor>
  <xdr:twoCellAnchor editAs="oneCell">
    <xdr:from>
      <xdr:col>14</xdr:col>
      <xdr:colOff>18141</xdr:colOff>
      <xdr:row>1</xdr:row>
      <xdr:rowOff>31192</xdr:rowOff>
    </xdr:from>
    <xdr:to>
      <xdr:col>16</xdr:col>
      <xdr:colOff>113228</xdr:colOff>
      <xdr:row>2</xdr:row>
      <xdr:rowOff>77667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17284" y="112835"/>
          <a:ext cx="1854944" cy="527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">
    <pageSetUpPr fitToPage="1"/>
  </sheetPr>
  <dimension ref="B2:H44"/>
  <sheetViews>
    <sheetView showGridLines="0" zoomScaleNormal="100" workbookViewId="0">
      <selection activeCell="H9" sqref="H9"/>
    </sheetView>
  </sheetViews>
  <sheetFormatPr baseColWidth="10" defaultRowHeight="12.75" x14ac:dyDescent="0.2"/>
  <cols>
    <col min="1" max="1" width="8.42578125" customWidth="1"/>
    <col min="2" max="2" width="51.42578125" customWidth="1"/>
    <col min="3" max="3" width="18.5703125" customWidth="1"/>
    <col min="4" max="4" width="26" customWidth="1"/>
    <col min="5" max="5" width="65.85546875" style="122" bestFit="1" customWidth="1"/>
    <col min="6" max="8" width="18.5703125" customWidth="1"/>
    <col min="9" max="9" width="12.5703125" customWidth="1"/>
    <col min="10" max="10" width="14.42578125" customWidth="1"/>
    <col min="12" max="12" width="13.42578125" customWidth="1"/>
    <col min="13" max="13" width="14.42578125" bestFit="1" customWidth="1"/>
  </cols>
  <sheetData>
    <row r="2" spans="2:8" ht="60.75" x14ac:dyDescent="0.2">
      <c r="G2" s="134" t="s">
        <v>20</v>
      </c>
      <c r="H2" s="133"/>
    </row>
    <row r="3" spans="2:8" ht="16.5" customHeight="1" x14ac:dyDescent="0.2">
      <c r="B3" s="1" t="s">
        <v>8</v>
      </c>
      <c r="G3" s="133"/>
      <c r="H3" s="133"/>
    </row>
    <row r="4" spans="2:8" ht="11.25" customHeight="1" thickBot="1" x14ac:dyDescent="0.25">
      <c r="G4" s="133"/>
      <c r="H4" s="133"/>
    </row>
    <row r="5" spans="2:8" s="133" customFormat="1" x14ac:dyDescent="0.2">
      <c r="B5" s="117" t="s">
        <v>19</v>
      </c>
      <c r="C5" s="118" t="s">
        <v>18</v>
      </c>
      <c r="D5" s="119" t="s">
        <v>43</v>
      </c>
      <c r="E5" s="120" t="s">
        <v>41</v>
      </c>
    </row>
    <row r="6" spans="2:8" s="133" customFormat="1" ht="17.45" customHeight="1" x14ac:dyDescent="0.2">
      <c r="B6" s="93" t="s">
        <v>5</v>
      </c>
      <c r="C6" s="17" t="s">
        <v>17</v>
      </c>
      <c r="D6" s="89" t="s">
        <v>44</v>
      </c>
      <c r="E6" s="92"/>
      <c r="H6" s="21" t="s">
        <v>9</v>
      </c>
    </row>
    <row r="7" spans="2:8" s="133" customFormat="1" ht="15" x14ac:dyDescent="0.2">
      <c r="B7" s="93" t="s">
        <v>69</v>
      </c>
      <c r="C7" s="17" t="s">
        <v>17</v>
      </c>
      <c r="D7" s="89" t="s">
        <v>44</v>
      </c>
      <c r="E7" s="92"/>
      <c r="H7" s="17" t="s">
        <v>17</v>
      </c>
    </row>
    <row r="8" spans="2:8" s="133" customFormat="1" ht="15.75" x14ac:dyDescent="0.2">
      <c r="B8" s="93" t="s">
        <v>26</v>
      </c>
      <c r="C8" s="17" t="s">
        <v>17</v>
      </c>
      <c r="D8" s="89" t="s">
        <v>44</v>
      </c>
      <c r="E8" s="92"/>
      <c r="G8" s="32" t="s">
        <v>12</v>
      </c>
      <c r="H8" s="16">
        <f>'SIMULATION COUT GRP M6'!O20</f>
        <v>95</v>
      </c>
    </row>
    <row r="9" spans="2:8" s="133" customFormat="1" ht="15.75" x14ac:dyDescent="0.2">
      <c r="B9" s="93" t="s">
        <v>72</v>
      </c>
      <c r="C9" s="17" t="s">
        <v>17</v>
      </c>
      <c r="D9" s="89" t="s">
        <v>44</v>
      </c>
      <c r="E9" s="92"/>
      <c r="G9" s="32" t="s">
        <v>13</v>
      </c>
      <c r="H9" s="16">
        <f>'SIMULATION COUT GRP M6'!O21</f>
        <v>105</v>
      </c>
    </row>
    <row r="10" spans="2:8" s="133" customFormat="1" ht="15.75" x14ac:dyDescent="0.2">
      <c r="B10" s="93" t="s">
        <v>28</v>
      </c>
      <c r="C10" s="17" t="s">
        <v>17</v>
      </c>
      <c r="D10" s="89" t="s">
        <v>44</v>
      </c>
      <c r="E10" s="92"/>
      <c r="G10" s="32" t="s">
        <v>14</v>
      </c>
      <c r="H10" s="16">
        <f>'SIMULATION COUT GRP M6'!O22</f>
        <v>155</v>
      </c>
    </row>
    <row r="11" spans="2:8" s="133" customFormat="1" ht="15.75" x14ac:dyDescent="0.2">
      <c r="B11" s="93" t="s">
        <v>45</v>
      </c>
      <c r="C11" s="17" t="s">
        <v>17</v>
      </c>
      <c r="D11" s="89" t="s">
        <v>44</v>
      </c>
      <c r="E11" s="92"/>
      <c r="G11" s="32" t="s">
        <v>15</v>
      </c>
      <c r="H11" s="16">
        <f>'SIMULATION COUT GRP M6'!O23</f>
        <v>75</v>
      </c>
    </row>
    <row r="12" spans="2:8" s="133" customFormat="1" ht="15" x14ac:dyDescent="0.2">
      <c r="B12" s="93" t="s">
        <v>46</v>
      </c>
      <c r="C12" s="17" t="s">
        <v>17</v>
      </c>
      <c r="D12" s="89" t="s">
        <v>44</v>
      </c>
      <c r="E12" s="92"/>
    </row>
    <row r="13" spans="2:8" s="133" customFormat="1" ht="15" x14ac:dyDescent="0.2">
      <c r="B13" s="93" t="s">
        <v>68</v>
      </c>
      <c r="C13" s="17" t="s">
        <v>17</v>
      </c>
      <c r="D13" s="89" t="s">
        <v>44</v>
      </c>
      <c r="E13" s="92"/>
    </row>
    <row r="14" spans="2:8" s="133" customFormat="1" ht="15" x14ac:dyDescent="0.2">
      <c r="B14" s="93" t="s">
        <v>4</v>
      </c>
      <c r="C14" s="17" t="s">
        <v>17</v>
      </c>
      <c r="D14" s="89" t="s">
        <v>44</v>
      </c>
      <c r="E14" s="92"/>
    </row>
    <row r="15" spans="2:8" s="133" customFormat="1" ht="15" x14ac:dyDescent="0.2">
      <c r="B15" s="93" t="s">
        <v>71</v>
      </c>
      <c r="C15" s="17" t="s">
        <v>17</v>
      </c>
      <c r="D15" s="89" t="s">
        <v>44</v>
      </c>
      <c r="E15" s="92"/>
    </row>
    <row r="16" spans="2:8" s="133" customFormat="1" ht="15" x14ac:dyDescent="0.2">
      <c r="B16" s="93" t="s">
        <v>27</v>
      </c>
      <c r="C16" s="17" t="s">
        <v>17</v>
      </c>
      <c r="D16" s="89" t="s">
        <v>44</v>
      </c>
      <c r="E16" s="92"/>
    </row>
    <row r="17" spans="2:5" s="133" customFormat="1" ht="15" x14ac:dyDescent="0.2">
      <c r="B17" s="93" t="s">
        <v>73</v>
      </c>
      <c r="C17" s="17" t="s">
        <v>17</v>
      </c>
      <c r="D17" s="89" t="s">
        <v>44</v>
      </c>
      <c r="E17" s="92"/>
    </row>
    <row r="18" spans="2:5" s="133" customFormat="1" ht="15" x14ac:dyDescent="0.2">
      <c r="B18" s="93" t="s">
        <v>74</v>
      </c>
      <c r="C18" s="17" t="s">
        <v>17</v>
      </c>
      <c r="D18" s="89" t="s">
        <v>44</v>
      </c>
      <c r="E18" s="92"/>
    </row>
    <row r="19" spans="2:5" s="133" customFormat="1" ht="15" x14ac:dyDescent="0.2">
      <c r="B19" s="93" t="s">
        <v>7</v>
      </c>
      <c r="C19" s="17" t="s">
        <v>17</v>
      </c>
      <c r="D19" s="89" t="s">
        <v>44</v>
      </c>
      <c r="E19" s="92"/>
    </row>
    <row r="20" spans="2:5" s="133" customFormat="1" ht="15" x14ac:dyDescent="0.2">
      <c r="B20" s="93" t="s">
        <v>6</v>
      </c>
      <c r="C20" s="17" t="s">
        <v>17</v>
      </c>
      <c r="D20" s="89" t="s">
        <v>44</v>
      </c>
      <c r="E20" s="92"/>
    </row>
    <row r="21" spans="2:5" s="133" customFormat="1" ht="15" x14ac:dyDescent="0.2">
      <c r="B21" s="93" t="s">
        <v>70</v>
      </c>
      <c r="C21" s="17" t="s">
        <v>17</v>
      </c>
      <c r="D21" s="89" t="s">
        <v>44</v>
      </c>
      <c r="E21" s="92"/>
    </row>
    <row r="22" spans="2:5" s="133" customFormat="1" ht="22.5" x14ac:dyDescent="0.2">
      <c r="B22" s="93" t="s">
        <v>3</v>
      </c>
      <c r="C22" s="17" t="s">
        <v>17</v>
      </c>
      <c r="D22" s="89" t="s">
        <v>44</v>
      </c>
      <c r="E22" s="92" t="s">
        <v>75</v>
      </c>
    </row>
    <row r="23" spans="2:5" s="133" customFormat="1" ht="22.5" x14ac:dyDescent="0.2">
      <c r="B23" s="93" t="s">
        <v>22</v>
      </c>
      <c r="C23" s="17" t="s">
        <v>17</v>
      </c>
      <c r="D23" s="89" t="s">
        <v>44</v>
      </c>
      <c r="E23" s="92" t="s">
        <v>76</v>
      </c>
    </row>
    <row r="24" spans="2:5" s="133" customFormat="1" ht="22.5" x14ac:dyDescent="0.2">
      <c r="B24" s="93" t="s">
        <v>23</v>
      </c>
      <c r="C24" s="17" t="s">
        <v>17</v>
      </c>
      <c r="D24" s="89" t="s">
        <v>44</v>
      </c>
      <c r="E24" s="92" t="s">
        <v>76</v>
      </c>
    </row>
    <row r="25" spans="2:5" s="133" customFormat="1" ht="15" x14ac:dyDescent="0.2">
      <c r="B25" s="93" t="s">
        <v>49</v>
      </c>
      <c r="C25" s="17" t="s">
        <v>17</v>
      </c>
      <c r="D25" s="89" t="s">
        <v>48</v>
      </c>
      <c r="E25" s="92" t="s">
        <v>47</v>
      </c>
    </row>
    <row r="26" spans="2:5" s="133" customFormat="1" ht="15" x14ac:dyDescent="0.2">
      <c r="B26" s="93" t="s">
        <v>50</v>
      </c>
      <c r="C26" s="17" t="s">
        <v>17</v>
      </c>
      <c r="D26" s="89" t="s">
        <v>48</v>
      </c>
      <c r="E26" s="92" t="s">
        <v>47</v>
      </c>
    </row>
    <row r="27" spans="2:5" s="133" customFormat="1" ht="15" x14ac:dyDescent="0.2">
      <c r="B27" s="93" t="s">
        <v>51</v>
      </c>
      <c r="C27" s="17" t="s">
        <v>17</v>
      </c>
      <c r="D27" s="89" t="s">
        <v>48</v>
      </c>
      <c r="E27" s="92" t="s">
        <v>47</v>
      </c>
    </row>
    <row r="28" spans="2:5" s="133" customFormat="1" ht="15" x14ac:dyDescent="0.2">
      <c r="B28" s="93" t="s">
        <v>52</v>
      </c>
      <c r="C28" s="17" t="s">
        <v>17</v>
      </c>
      <c r="D28" s="89" t="s">
        <v>48</v>
      </c>
      <c r="E28" s="92" t="s">
        <v>47</v>
      </c>
    </row>
    <row r="29" spans="2:5" s="133" customFormat="1" ht="15" x14ac:dyDescent="0.2">
      <c r="B29" s="93" t="s">
        <v>53</v>
      </c>
      <c r="C29" s="17" t="s">
        <v>17</v>
      </c>
      <c r="D29" s="89" t="s">
        <v>48</v>
      </c>
      <c r="E29" s="92" t="s">
        <v>47</v>
      </c>
    </row>
    <row r="30" spans="2:5" s="133" customFormat="1" ht="15" x14ac:dyDescent="0.2">
      <c r="B30" s="93" t="s">
        <v>54</v>
      </c>
      <c r="C30" s="17" t="s">
        <v>17</v>
      </c>
      <c r="D30" s="89" t="s">
        <v>48</v>
      </c>
      <c r="E30" s="92" t="s">
        <v>47</v>
      </c>
    </row>
    <row r="31" spans="2:5" s="133" customFormat="1" ht="15" x14ac:dyDescent="0.2">
      <c r="B31" s="93" t="s">
        <v>55</v>
      </c>
      <c r="C31" s="17" t="s">
        <v>17</v>
      </c>
      <c r="D31" s="89" t="s">
        <v>48</v>
      </c>
      <c r="E31" s="92" t="s">
        <v>47</v>
      </c>
    </row>
    <row r="32" spans="2:5" s="133" customFormat="1" ht="15" x14ac:dyDescent="0.2">
      <c r="B32" s="93" t="s">
        <v>56</v>
      </c>
      <c r="C32" s="17" t="s">
        <v>17</v>
      </c>
      <c r="D32" s="89" t="s">
        <v>48</v>
      </c>
      <c r="E32" s="92" t="s">
        <v>47</v>
      </c>
    </row>
    <row r="33" spans="2:5" s="133" customFormat="1" ht="15" x14ac:dyDescent="0.2">
      <c r="B33" s="93" t="s">
        <v>57</v>
      </c>
      <c r="C33" s="17" t="s">
        <v>17</v>
      </c>
      <c r="D33" s="89" t="s">
        <v>48</v>
      </c>
      <c r="E33" s="92" t="s">
        <v>47</v>
      </c>
    </row>
    <row r="34" spans="2:5" s="133" customFormat="1" ht="15" x14ac:dyDescent="0.2">
      <c r="B34" s="93" t="s">
        <v>58</v>
      </c>
      <c r="C34" s="17" t="s">
        <v>17</v>
      </c>
      <c r="D34" s="89" t="s">
        <v>48</v>
      </c>
      <c r="E34" s="92" t="s">
        <v>47</v>
      </c>
    </row>
    <row r="35" spans="2:5" s="133" customFormat="1" ht="15" x14ac:dyDescent="0.2">
      <c r="B35" s="93" t="s">
        <v>59</v>
      </c>
      <c r="C35" s="17" t="s">
        <v>17</v>
      </c>
      <c r="D35" s="89" t="s">
        <v>48</v>
      </c>
      <c r="E35" s="92" t="s">
        <v>47</v>
      </c>
    </row>
    <row r="36" spans="2:5" s="133" customFormat="1" ht="15" x14ac:dyDescent="0.2">
      <c r="B36" s="93" t="s">
        <v>60</v>
      </c>
      <c r="C36" s="17" t="s">
        <v>17</v>
      </c>
      <c r="D36" s="89" t="s">
        <v>48</v>
      </c>
      <c r="E36" s="92" t="s">
        <v>47</v>
      </c>
    </row>
    <row r="37" spans="2:5" s="133" customFormat="1" ht="15" x14ac:dyDescent="0.2">
      <c r="B37" s="93" t="s">
        <v>61</v>
      </c>
      <c r="C37" s="17" t="s">
        <v>17</v>
      </c>
      <c r="D37" s="89" t="s">
        <v>48</v>
      </c>
      <c r="E37" s="92" t="s">
        <v>47</v>
      </c>
    </row>
    <row r="38" spans="2:5" ht="15.75" x14ac:dyDescent="0.2">
      <c r="B38" s="18"/>
      <c r="C38" s="19"/>
      <c r="D38" s="20"/>
      <c r="E38" s="20"/>
    </row>
    <row r="40" spans="2:5" ht="15" x14ac:dyDescent="0.2">
      <c r="B40" s="114"/>
      <c r="C40" s="115"/>
      <c r="D40" s="116"/>
    </row>
    <row r="41" spans="2:5" ht="15" x14ac:dyDescent="0.2">
      <c r="B41" s="114"/>
      <c r="C41" s="115"/>
      <c r="D41" s="116"/>
    </row>
    <row r="42" spans="2:5" ht="15" x14ac:dyDescent="0.2">
      <c r="B42" s="114"/>
      <c r="C42" s="115"/>
      <c r="D42" s="116"/>
    </row>
    <row r="43" spans="2:5" ht="15" x14ac:dyDescent="0.2">
      <c r="B43" s="114"/>
      <c r="C43" s="115"/>
      <c r="D43" s="116"/>
    </row>
    <row r="44" spans="2:5" ht="15" x14ac:dyDescent="0.2">
      <c r="B44" s="114"/>
      <c r="C44" s="115"/>
      <c r="D44" s="116"/>
    </row>
  </sheetData>
  <sheetProtection selectLockedCells="1"/>
  <autoFilter ref="B5:E5" xr:uid="{00000000-0009-0000-0000-000000000000}">
    <sortState xmlns:xlrd2="http://schemas.microsoft.com/office/spreadsheetml/2017/richdata2" ref="B6:E29">
      <sortCondition ref="C5"/>
    </sortState>
  </autoFilter>
  <phoneticPr fontId="2" type="noConversion"/>
  <pageMargins left="0.78740157499999996" right="0.78740157499999996" top="0.984251969" bottom="0.984251969" header="0.5" footer="0.5"/>
  <pageSetup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S36"/>
  <sheetViews>
    <sheetView showGridLines="0" zoomScaleNormal="100" workbookViewId="0">
      <selection activeCell="H9" sqref="H9"/>
    </sheetView>
  </sheetViews>
  <sheetFormatPr baseColWidth="10" defaultColWidth="11.42578125" defaultRowHeight="15" x14ac:dyDescent="0.2"/>
  <cols>
    <col min="1" max="1" width="3.42578125" style="7" customWidth="1"/>
    <col min="2" max="2" width="24.140625" style="7" customWidth="1"/>
    <col min="3" max="12" width="12.5703125" style="2" customWidth="1"/>
    <col min="13" max="13" width="16.42578125" style="3" customWidth="1"/>
    <col min="14" max="14" width="18.42578125" style="2" customWidth="1"/>
    <col min="15" max="15" width="18.42578125" style="7" customWidth="1"/>
    <col min="16" max="16" width="7.42578125" style="2" customWidth="1"/>
    <col min="17" max="17" width="14.5703125" style="2" customWidth="1"/>
    <col min="18" max="18" width="17.5703125" style="7" customWidth="1"/>
    <col min="19" max="19" width="3.42578125" style="7" customWidth="1"/>
    <col min="20" max="16384" width="11.42578125" style="7"/>
  </cols>
  <sheetData>
    <row r="1" spans="1:19" ht="23.25" customHeight="1" thickBot="1" x14ac:dyDescent="0.25">
      <c r="B1" s="6"/>
    </row>
    <row r="2" spans="1:19" ht="23.25" customHeight="1" thickBot="1" x14ac:dyDescent="0.25">
      <c r="B2" s="156">
        <v>2024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9" s="9" customFormat="1" ht="12" customHeight="1" x14ac:dyDescent="0.25">
      <c r="A3" s="7"/>
      <c r="B3" s="4"/>
      <c r="C3" s="2"/>
      <c r="D3" s="2"/>
      <c r="E3" s="2"/>
      <c r="F3" s="11"/>
      <c r="G3" s="5"/>
      <c r="H3" s="11"/>
      <c r="I3" s="5"/>
      <c r="J3" s="11"/>
      <c r="K3" s="11"/>
      <c r="L3" s="11"/>
      <c r="M3" s="3"/>
      <c r="N3" s="5"/>
      <c r="P3" s="5"/>
      <c r="Q3" s="5"/>
    </row>
    <row r="4" spans="1:19" s="9" customFormat="1" ht="12" customHeight="1" x14ac:dyDescent="0.25">
      <c r="A4" s="7"/>
      <c r="B4" s="4"/>
      <c r="C4" s="2"/>
      <c r="D4" s="2"/>
      <c r="E4" s="2"/>
      <c r="F4" s="11"/>
      <c r="G4" s="5"/>
      <c r="H4" s="11"/>
      <c r="I4" s="5"/>
      <c r="J4" s="11"/>
      <c r="K4" s="11"/>
      <c r="L4" s="11"/>
      <c r="M4" s="3"/>
      <c r="N4" s="5"/>
      <c r="P4" s="5"/>
      <c r="Q4" s="5"/>
    </row>
    <row r="5" spans="1:19" customFormat="1" ht="12.75" x14ac:dyDescent="0.2">
      <c r="B5" s="24"/>
      <c r="C5" s="13"/>
      <c r="D5" s="125">
        <f>'SIMULATION COUT GRP M6'!D9</f>
        <v>45658</v>
      </c>
      <c r="E5" s="125">
        <f>'SIMULATION COUT GRP M6'!E9</f>
        <v>45719</v>
      </c>
      <c r="F5" s="125">
        <f>'SIMULATION COUT GRP M6'!F9</f>
        <v>45761</v>
      </c>
      <c r="G5" s="125">
        <f>'SIMULATION COUT GRP M6'!G9</f>
        <v>45789</v>
      </c>
      <c r="H5" s="125">
        <f>'SIMULATION COUT GRP M6'!H9</f>
        <v>45845</v>
      </c>
      <c r="I5" s="125">
        <f>'SIMULATION COUT GRP M6'!I9</f>
        <v>45866</v>
      </c>
      <c r="J5" s="125">
        <f>'SIMULATION COUT GRP M6'!J9</f>
        <v>45887</v>
      </c>
      <c r="K5" s="125">
        <f>'SIMULATION COUT GRP M6'!K9</f>
        <v>45950</v>
      </c>
      <c r="L5" s="125">
        <f>'SIMULATION COUT GRP M6'!L9</f>
        <v>46013</v>
      </c>
    </row>
    <row r="6" spans="1:19" customFormat="1" ht="12.75" x14ac:dyDescent="0.2">
      <c r="B6" s="24"/>
      <c r="C6" s="13"/>
      <c r="D6" s="126">
        <f>'SIMULATION COUT GRP M6'!D10</f>
        <v>45718</v>
      </c>
      <c r="E6" s="126">
        <f>'SIMULATION COUT GRP M6'!E10</f>
        <v>45760</v>
      </c>
      <c r="F6" s="126">
        <f>'SIMULATION COUT GRP M6'!F10</f>
        <v>45788</v>
      </c>
      <c r="G6" s="126">
        <f>'SIMULATION COUT GRP M6'!G10</f>
        <v>45844</v>
      </c>
      <c r="H6" s="126">
        <f>'SIMULATION COUT GRP M6'!H10</f>
        <v>45865</v>
      </c>
      <c r="I6" s="126">
        <f>'SIMULATION COUT GRP M6'!I10</f>
        <v>45886</v>
      </c>
      <c r="J6" s="126">
        <f>'SIMULATION COUT GRP M6'!J10</f>
        <v>45949</v>
      </c>
      <c r="K6" s="126">
        <f>'SIMULATION COUT GRP M6'!K10</f>
        <v>46012</v>
      </c>
      <c r="L6" s="126">
        <f>'SIMULATION COUT GRP M6'!L10</f>
        <v>46022</v>
      </c>
    </row>
    <row r="7" spans="1:19" customFormat="1" ht="12.75" x14ac:dyDescent="0.2">
      <c r="B7" s="15"/>
      <c r="C7" s="12"/>
      <c r="D7" s="31">
        <f>'SIMULATION COUT GRP M6'!D11</f>
        <v>92</v>
      </c>
      <c r="E7" s="31">
        <f>'SIMULATION COUT GRP M6'!E11</f>
        <v>115</v>
      </c>
      <c r="F7" s="31">
        <f>'SIMULATION COUT GRP M6'!F11</f>
        <v>105</v>
      </c>
      <c r="G7" s="31">
        <f>'SIMULATION COUT GRP M6'!G11</f>
        <v>135</v>
      </c>
      <c r="H7" s="31">
        <f>'SIMULATION COUT GRP M6'!H11</f>
        <v>90</v>
      </c>
      <c r="I7" s="31">
        <f>'SIMULATION COUT GRP M6'!I11</f>
        <v>70</v>
      </c>
      <c r="J7" s="31">
        <f>'SIMULATION COUT GRP M6'!J11</f>
        <v>158</v>
      </c>
      <c r="K7" s="31">
        <f>'SIMULATION COUT GRP M6'!K11</f>
        <v>145</v>
      </c>
      <c r="L7" s="31">
        <f>'SIMULATION COUT GRP M6'!L11</f>
        <v>95</v>
      </c>
    </row>
    <row r="8" spans="1:19" customFormat="1" x14ac:dyDescent="0.2">
      <c r="B8" s="32" t="s">
        <v>12</v>
      </c>
      <c r="C8" s="33">
        <f>'SIMULATION COUT GRP M6'!$O$20</f>
        <v>95</v>
      </c>
      <c r="D8" s="88">
        <f>$C8*D$7/10000</f>
        <v>0.874</v>
      </c>
      <c r="E8" s="88">
        <f t="shared" ref="E8:L8" si="0">$C8*E$7/10000</f>
        <v>1.0925</v>
      </c>
      <c r="F8" s="88">
        <f t="shared" si="0"/>
        <v>0.99750000000000005</v>
      </c>
      <c r="G8" s="88">
        <f t="shared" si="0"/>
        <v>1.2825</v>
      </c>
      <c r="H8" s="88">
        <f t="shared" si="0"/>
        <v>0.85499999999999998</v>
      </c>
      <c r="I8" s="88">
        <f t="shared" si="0"/>
        <v>0.66500000000000004</v>
      </c>
      <c r="J8" s="88">
        <f t="shared" si="0"/>
        <v>1.5009999999999999</v>
      </c>
      <c r="K8" s="88">
        <f t="shared" si="0"/>
        <v>1.3774999999999999</v>
      </c>
      <c r="L8" s="88">
        <f t="shared" si="0"/>
        <v>0.90249999999999997</v>
      </c>
    </row>
    <row r="9" spans="1:19" customFormat="1" x14ac:dyDescent="0.2">
      <c r="B9" s="32" t="s">
        <v>13</v>
      </c>
      <c r="C9" s="33">
        <f>'SIMULATION COUT GRP M6'!$O$21</f>
        <v>105</v>
      </c>
      <c r="D9" s="88">
        <f t="shared" ref="D9:L11" si="1">$C9*D$7/10000</f>
        <v>0.96599999999999997</v>
      </c>
      <c r="E9" s="88">
        <f t="shared" si="1"/>
        <v>1.2075</v>
      </c>
      <c r="F9" s="88">
        <f t="shared" si="1"/>
        <v>1.1025</v>
      </c>
      <c r="G9" s="88">
        <f t="shared" si="1"/>
        <v>1.4175</v>
      </c>
      <c r="H9" s="88">
        <f t="shared" si="1"/>
        <v>0.94499999999999995</v>
      </c>
      <c r="I9" s="88">
        <f t="shared" si="1"/>
        <v>0.73499999999999999</v>
      </c>
      <c r="J9" s="88">
        <f t="shared" si="1"/>
        <v>1.659</v>
      </c>
      <c r="K9" s="88">
        <f t="shared" si="1"/>
        <v>1.5225</v>
      </c>
      <c r="L9" s="88">
        <f t="shared" si="1"/>
        <v>0.99750000000000005</v>
      </c>
    </row>
    <row r="10" spans="1:19" customFormat="1" x14ac:dyDescent="0.2">
      <c r="B10" s="32" t="s">
        <v>14</v>
      </c>
      <c r="C10" s="33">
        <f>'SIMULATION COUT GRP M6'!$O$22</f>
        <v>155</v>
      </c>
      <c r="D10" s="88">
        <f t="shared" si="1"/>
        <v>1.4259999999999999</v>
      </c>
      <c r="E10" s="88">
        <f t="shared" si="1"/>
        <v>1.7825</v>
      </c>
      <c r="F10" s="88">
        <f t="shared" si="1"/>
        <v>1.6274999999999999</v>
      </c>
      <c r="G10" s="88">
        <f t="shared" si="1"/>
        <v>2.0924999999999998</v>
      </c>
      <c r="H10" s="88">
        <f t="shared" si="1"/>
        <v>1.395</v>
      </c>
      <c r="I10" s="88">
        <f t="shared" si="1"/>
        <v>1.085</v>
      </c>
      <c r="J10" s="88">
        <f t="shared" si="1"/>
        <v>2.4489999999999998</v>
      </c>
      <c r="K10" s="88">
        <f t="shared" si="1"/>
        <v>2.2475000000000001</v>
      </c>
      <c r="L10" s="88">
        <f t="shared" si="1"/>
        <v>1.4724999999999999</v>
      </c>
    </row>
    <row r="11" spans="1:19" customFormat="1" x14ac:dyDescent="0.2">
      <c r="B11" s="32" t="s">
        <v>15</v>
      </c>
      <c r="C11" s="33">
        <f>'SIMULATION COUT GRP M6'!$O$23</f>
        <v>75</v>
      </c>
      <c r="D11" s="88">
        <f t="shared" si="1"/>
        <v>0.69</v>
      </c>
      <c r="E11" s="88">
        <f t="shared" si="1"/>
        <v>0.86250000000000004</v>
      </c>
      <c r="F11" s="88">
        <f t="shared" si="1"/>
        <v>0.78749999999999998</v>
      </c>
      <c r="G11" s="88">
        <f t="shared" si="1"/>
        <v>1.0125</v>
      </c>
      <c r="H11" s="88">
        <f t="shared" si="1"/>
        <v>0.67500000000000004</v>
      </c>
      <c r="I11" s="88">
        <f t="shared" si="1"/>
        <v>0.52500000000000002</v>
      </c>
      <c r="J11" s="88">
        <f t="shared" si="1"/>
        <v>1.1850000000000001</v>
      </c>
      <c r="K11" s="88">
        <f t="shared" si="1"/>
        <v>1.0874999999999999</v>
      </c>
      <c r="L11" s="88">
        <f t="shared" si="1"/>
        <v>0.71250000000000002</v>
      </c>
    </row>
    <row r="12" spans="1:19" customFormat="1" x14ac:dyDescent="0.2">
      <c r="B12" s="18"/>
      <c r="C12" s="18"/>
      <c r="D12" s="23"/>
      <c r="E12" s="23"/>
      <c r="F12" s="23"/>
      <c r="G12" s="23"/>
      <c r="H12" s="23"/>
      <c r="I12" s="23"/>
      <c r="J12" s="23"/>
      <c r="K12" s="23"/>
      <c r="L12" s="23"/>
    </row>
    <row r="13" spans="1:19" customFormat="1" x14ac:dyDescent="0.2">
      <c r="C13" s="18"/>
      <c r="D13" s="26"/>
      <c r="E13" s="26"/>
      <c r="F13" s="26"/>
      <c r="G13" s="26"/>
      <c r="H13" s="26"/>
      <c r="I13" s="26"/>
      <c r="J13" s="26"/>
      <c r="K13" s="26"/>
      <c r="L13" s="26"/>
    </row>
    <row r="14" spans="1:19" customFormat="1" ht="15" customHeight="1" x14ac:dyDescent="0.2">
      <c r="B14" s="154" t="s">
        <v>67</v>
      </c>
      <c r="C14" s="155"/>
      <c r="D14" s="31">
        <f t="shared" ref="D14:L14" si="2">D7</f>
        <v>92</v>
      </c>
      <c r="E14" s="31">
        <f t="shared" si="2"/>
        <v>115</v>
      </c>
      <c r="F14" s="31">
        <f t="shared" si="2"/>
        <v>105</v>
      </c>
      <c r="G14" s="31">
        <f t="shared" si="2"/>
        <v>135</v>
      </c>
      <c r="H14" s="31">
        <f t="shared" si="2"/>
        <v>90</v>
      </c>
      <c r="I14" s="31">
        <f t="shared" si="2"/>
        <v>70</v>
      </c>
      <c r="J14" s="31">
        <f t="shared" si="2"/>
        <v>158</v>
      </c>
      <c r="K14" s="31">
        <f t="shared" ref="K14" si="3">K7</f>
        <v>145</v>
      </c>
      <c r="L14" s="31">
        <f t="shared" si="2"/>
        <v>95</v>
      </c>
      <c r="M14" s="142"/>
    </row>
    <row r="15" spans="1:19" s="9" customFormat="1" ht="36" customHeight="1" x14ac:dyDescent="0.25">
      <c r="A15" s="7"/>
      <c r="B15" s="154"/>
      <c r="C15" s="155"/>
      <c r="D15" s="121">
        <f>'SIMULATION COUT GRP M6'!D13</f>
        <v>0</v>
      </c>
      <c r="E15" s="121">
        <f>'SIMULATION COUT GRP M6'!E13</f>
        <v>0</v>
      </c>
      <c r="F15" s="121">
        <f>'SIMULATION COUT GRP M6'!F13</f>
        <v>0</v>
      </c>
      <c r="G15" s="121">
        <f>'SIMULATION COUT GRP M6'!G13</f>
        <v>0</v>
      </c>
      <c r="H15" s="121">
        <f>'SIMULATION COUT GRP M6'!H13</f>
        <v>0</v>
      </c>
      <c r="I15" s="121">
        <f>'SIMULATION COUT GRP M6'!I13</f>
        <v>0</v>
      </c>
      <c r="J15" s="121">
        <f>'SIMULATION COUT GRP M6'!J13</f>
        <v>0</v>
      </c>
      <c r="K15" s="121">
        <f>'SIMULATION COUT GRP M6'!K13</f>
        <v>0</v>
      </c>
      <c r="L15" s="121">
        <f>'SIMULATION COUT GRP M6'!L13</f>
        <v>0</v>
      </c>
      <c r="M15" s="143">
        <f>SUM(D15:L15)</f>
        <v>0</v>
      </c>
      <c r="O15" s="5"/>
      <c r="P15" s="5"/>
      <c r="R15" s="5"/>
      <c r="S15" s="5"/>
    </row>
    <row r="16" spans="1:19" s="9" customFormat="1" ht="12" customHeight="1" x14ac:dyDescent="0.25">
      <c r="A16" s="7"/>
      <c r="B16" s="4"/>
      <c r="C16" s="22"/>
      <c r="D16" s="29"/>
      <c r="E16" s="29"/>
      <c r="F16" s="29"/>
      <c r="G16" s="29"/>
      <c r="H16" s="29"/>
      <c r="I16" s="29"/>
      <c r="J16" s="29"/>
      <c r="K16" s="29"/>
      <c r="L16" s="29"/>
      <c r="M16" s="28"/>
      <c r="O16" s="5"/>
      <c r="P16" s="5"/>
      <c r="R16" s="5"/>
      <c r="S16" s="5"/>
    </row>
    <row r="17" spans="1:19" s="8" customFormat="1" ht="14.25" customHeight="1" x14ac:dyDescent="0.2">
      <c r="A17" s="7"/>
      <c r="B17" s="4"/>
      <c r="C17" s="2"/>
      <c r="D17" s="2"/>
      <c r="E17" s="2"/>
      <c r="F17" s="25"/>
      <c r="G17" s="10"/>
      <c r="H17" s="25"/>
      <c r="I17" s="10"/>
      <c r="J17" s="25"/>
      <c r="K17" s="25"/>
      <c r="L17" s="25"/>
      <c r="M17" s="25"/>
      <c r="N17" s="10"/>
      <c r="O17" s="10"/>
      <c r="Q17" s="10"/>
      <c r="R17" s="10"/>
    </row>
    <row r="18" spans="1:19" customFormat="1" ht="15" customHeight="1" x14ac:dyDescent="0.2">
      <c r="B18" s="158" t="s">
        <v>24</v>
      </c>
      <c r="C18" s="159"/>
      <c r="D18" s="125">
        <f t="shared" ref="D18" si="4">D5</f>
        <v>45658</v>
      </c>
      <c r="E18" s="125">
        <f t="shared" ref="E18:J18" si="5">E5</f>
        <v>45719</v>
      </c>
      <c r="F18" s="125">
        <f t="shared" si="5"/>
        <v>45761</v>
      </c>
      <c r="G18" s="125">
        <f t="shared" si="5"/>
        <v>45789</v>
      </c>
      <c r="H18" s="125">
        <f t="shared" si="5"/>
        <v>45845</v>
      </c>
      <c r="I18" s="125">
        <f t="shared" si="5"/>
        <v>45866</v>
      </c>
      <c r="J18" s="125">
        <f t="shared" si="5"/>
        <v>45887</v>
      </c>
      <c r="K18" s="125">
        <f t="shared" ref="K18:L18" si="6">K5</f>
        <v>45950</v>
      </c>
      <c r="L18" s="125">
        <f t="shared" si="6"/>
        <v>46013</v>
      </c>
      <c r="M18" s="112" t="s">
        <v>10</v>
      </c>
    </row>
    <row r="19" spans="1:19" customFormat="1" ht="12.75" x14ac:dyDescent="0.2">
      <c r="B19" s="158"/>
      <c r="C19" s="159"/>
      <c r="D19" s="126">
        <f>D6</f>
        <v>45718</v>
      </c>
      <c r="E19" s="126">
        <f t="shared" ref="E19:J19" si="7">E6</f>
        <v>45760</v>
      </c>
      <c r="F19" s="126">
        <f t="shared" si="7"/>
        <v>45788</v>
      </c>
      <c r="G19" s="126">
        <f t="shared" si="7"/>
        <v>45844</v>
      </c>
      <c r="H19" s="126">
        <f t="shared" si="7"/>
        <v>45865</v>
      </c>
      <c r="I19" s="126">
        <f t="shared" si="7"/>
        <v>45886</v>
      </c>
      <c r="J19" s="126">
        <f t="shared" si="7"/>
        <v>45949</v>
      </c>
      <c r="K19" s="126">
        <f t="shared" ref="K19:L19" si="8">K6</f>
        <v>46012</v>
      </c>
      <c r="L19" s="126">
        <f t="shared" si="8"/>
        <v>46022</v>
      </c>
      <c r="M19" s="129"/>
    </row>
    <row r="20" spans="1:19" customFormat="1" x14ac:dyDescent="0.2">
      <c r="B20" s="7"/>
      <c r="C20" s="13"/>
      <c r="D20" s="94">
        <f t="shared" ref="D20" si="9">D7</f>
        <v>92</v>
      </c>
      <c r="E20" s="94">
        <f t="shared" ref="E20:J20" si="10">E7</f>
        <v>115</v>
      </c>
      <c r="F20" s="94">
        <f t="shared" si="10"/>
        <v>105</v>
      </c>
      <c r="G20" s="94">
        <f t="shared" si="10"/>
        <v>135</v>
      </c>
      <c r="H20" s="94">
        <f t="shared" si="10"/>
        <v>90</v>
      </c>
      <c r="I20" s="94">
        <f t="shared" si="10"/>
        <v>70</v>
      </c>
      <c r="J20" s="94">
        <f t="shared" si="10"/>
        <v>158</v>
      </c>
      <c r="K20" s="94">
        <f t="shared" ref="K20:L20" si="11">K7</f>
        <v>145</v>
      </c>
      <c r="L20" s="94">
        <f t="shared" si="11"/>
        <v>95</v>
      </c>
      <c r="M20" s="144">
        <f>SUMPRODUCT(D20:L20,D15:L15)</f>
        <v>0</v>
      </c>
    </row>
    <row r="21" spans="1:19" customFormat="1" x14ac:dyDescent="0.2">
      <c r="B21" s="32" t="s">
        <v>12</v>
      </c>
      <c r="C21" s="33">
        <f>'SIMULATION COUT GRP M6'!$O$20</f>
        <v>95</v>
      </c>
      <c r="D21" s="14">
        <f>'SIMULATION COUT GRP M6'!D20</f>
        <v>0</v>
      </c>
      <c r="E21" s="14">
        <f>'SIMULATION COUT GRP M6'!E20</f>
        <v>0</v>
      </c>
      <c r="F21" s="14">
        <f>'SIMULATION COUT GRP M6'!F20</f>
        <v>0</v>
      </c>
      <c r="G21" s="14">
        <f>'SIMULATION COUT GRP M6'!G20</f>
        <v>0</v>
      </c>
      <c r="H21" s="14">
        <f>'SIMULATION COUT GRP M6'!H20</f>
        <v>0</v>
      </c>
      <c r="I21" s="14">
        <f>'SIMULATION COUT GRP M6'!I20</f>
        <v>0</v>
      </c>
      <c r="J21" s="14">
        <f>'SIMULATION COUT GRP M6'!J20</f>
        <v>0</v>
      </c>
      <c r="K21" s="14">
        <f>'SIMULATION COUT GRP M6'!K20</f>
        <v>0</v>
      </c>
      <c r="L21" s="14">
        <f>'SIMULATION COUT GRP M6'!L20</f>
        <v>0</v>
      </c>
      <c r="M21" s="145">
        <f>SUMPRODUCT($D$15:$L$15,D21:L21)</f>
        <v>0</v>
      </c>
    </row>
    <row r="22" spans="1:19" customFormat="1" x14ac:dyDescent="0.2">
      <c r="B22" s="32" t="s">
        <v>13</v>
      </c>
      <c r="C22" s="33">
        <f>'SIMULATION COUT GRP M6'!$O$21</f>
        <v>105</v>
      </c>
      <c r="D22" s="14">
        <f>'SIMULATION COUT GRP M6'!D21</f>
        <v>0</v>
      </c>
      <c r="E22" s="14">
        <f>'SIMULATION COUT GRP M6'!E21</f>
        <v>0</v>
      </c>
      <c r="F22" s="14">
        <f>'SIMULATION COUT GRP M6'!F21</f>
        <v>0</v>
      </c>
      <c r="G22" s="14">
        <f>'SIMULATION COUT GRP M6'!G21</f>
        <v>0</v>
      </c>
      <c r="H22" s="14">
        <f>'SIMULATION COUT GRP M6'!H21</f>
        <v>0</v>
      </c>
      <c r="I22" s="14">
        <f>'SIMULATION COUT GRP M6'!I21</f>
        <v>0</v>
      </c>
      <c r="J22" s="14">
        <f>'SIMULATION COUT GRP M6'!J21</f>
        <v>0</v>
      </c>
      <c r="K22" s="14">
        <f>'SIMULATION COUT GRP M6'!K21</f>
        <v>0</v>
      </c>
      <c r="L22" s="14">
        <f>'SIMULATION COUT GRP M6'!L21</f>
        <v>0</v>
      </c>
      <c r="M22" s="145">
        <f>SUMPRODUCT($D$15:$L$15,D22:L22)</f>
        <v>0</v>
      </c>
    </row>
    <row r="23" spans="1:19" customFormat="1" x14ac:dyDescent="0.2">
      <c r="B23" s="32" t="s">
        <v>14</v>
      </c>
      <c r="C23" s="33">
        <f>'SIMULATION COUT GRP M6'!$O$22</f>
        <v>155</v>
      </c>
      <c r="D23" s="14">
        <f>'SIMULATION COUT GRP M6'!D22</f>
        <v>0</v>
      </c>
      <c r="E23" s="14">
        <f>'SIMULATION COUT GRP M6'!E22</f>
        <v>0</v>
      </c>
      <c r="F23" s="14">
        <f>'SIMULATION COUT GRP M6'!F22</f>
        <v>0</v>
      </c>
      <c r="G23" s="14">
        <f>'SIMULATION COUT GRP M6'!G22</f>
        <v>0</v>
      </c>
      <c r="H23" s="14">
        <f>'SIMULATION COUT GRP M6'!H22</f>
        <v>0</v>
      </c>
      <c r="I23" s="14">
        <f>'SIMULATION COUT GRP M6'!I22</f>
        <v>0</v>
      </c>
      <c r="J23" s="14">
        <f>'SIMULATION COUT GRP M6'!J22</f>
        <v>0</v>
      </c>
      <c r="K23" s="14">
        <f>'SIMULATION COUT GRP M6'!K22</f>
        <v>0</v>
      </c>
      <c r="L23" s="14">
        <f>'SIMULATION COUT GRP M6'!L22</f>
        <v>0</v>
      </c>
      <c r="M23" s="145">
        <f>SUMPRODUCT($D$15:$L$15,D23:L23)</f>
        <v>0</v>
      </c>
    </row>
    <row r="24" spans="1:19" customFormat="1" x14ac:dyDescent="0.2">
      <c r="B24" s="32" t="s">
        <v>15</v>
      </c>
      <c r="C24" s="33">
        <f>'SIMULATION COUT GRP M6'!$O$23</f>
        <v>75</v>
      </c>
      <c r="D24" s="14">
        <f>'SIMULATION COUT GRP M6'!D23</f>
        <v>0</v>
      </c>
      <c r="E24" s="14">
        <f>'SIMULATION COUT GRP M6'!E23</f>
        <v>0</v>
      </c>
      <c r="F24" s="14">
        <f>'SIMULATION COUT GRP M6'!F23</f>
        <v>0</v>
      </c>
      <c r="G24" s="14">
        <f>'SIMULATION COUT GRP M6'!G23</f>
        <v>0</v>
      </c>
      <c r="H24" s="14">
        <f>'SIMULATION COUT GRP M6'!H23</f>
        <v>0</v>
      </c>
      <c r="I24" s="14">
        <f>'SIMULATION COUT GRP M6'!I23</f>
        <v>0</v>
      </c>
      <c r="J24" s="14">
        <f>'SIMULATION COUT GRP M6'!J23</f>
        <v>0</v>
      </c>
      <c r="K24" s="14">
        <f>'SIMULATION COUT GRP M6'!K23</f>
        <v>0</v>
      </c>
      <c r="L24" s="14">
        <f>'SIMULATION COUT GRP M6'!L23</f>
        <v>0</v>
      </c>
      <c r="M24" s="145">
        <f>SUMPRODUCT($D$15:$L$15,D24:L24)</f>
        <v>0</v>
      </c>
    </row>
    <row r="25" spans="1:19" customFormat="1" x14ac:dyDescent="0.2">
      <c r="B25" s="34" t="s">
        <v>11</v>
      </c>
      <c r="C25" s="113">
        <f>SUMPRODUCT($C$21:$C$24,M21:M24)</f>
        <v>0</v>
      </c>
      <c r="D25" s="97">
        <f>'SIMULATION COUT GRP M6'!D24</f>
        <v>0</v>
      </c>
      <c r="E25" s="97">
        <f>'SIMULATION COUT GRP M6'!E24</f>
        <v>0</v>
      </c>
      <c r="F25" s="97">
        <f>'SIMULATION COUT GRP M6'!F24</f>
        <v>0</v>
      </c>
      <c r="G25" s="97">
        <f>'SIMULATION COUT GRP M6'!G24</f>
        <v>0</v>
      </c>
      <c r="H25" s="97">
        <f>'SIMULATION COUT GRP M6'!H24</f>
        <v>0</v>
      </c>
      <c r="I25" s="97">
        <f>'SIMULATION COUT GRP M6'!I24</f>
        <v>0</v>
      </c>
      <c r="J25" s="97">
        <f>'SIMULATION COUT GRP M6'!J24</f>
        <v>0</v>
      </c>
      <c r="K25" s="97">
        <f>'SIMULATION COUT GRP M6'!K24</f>
        <v>0</v>
      </c>
      <c r="L25" s="97">
        <f>'SIMULATION COUT GRP M6'!L24</f>
        <v>0</v>
      </c>
      <c r="M25" s="146">
        <f>SUM(M21:M24)</f>
        <v>0</v>
      </c>
    </row>
    <row r="26" spans="1:19" customFormat="1" x14ac:dyDescent="0.2">
      <c r="B26" s="18"/>
      <c r="C26" s="27" t="s">
        <v>21</v>
      </c>
      <c r="D26" s="98">
        <f>SUMPRODUCT(D8:D11,D21:D24)*100</f>
        <v>0</v>
      </c>
      <c r="E26" s="98">
        <f t="shared" ref="E26:H26" si="12">SUMPRODUCT(E8:E11,E21:E24)*100</f>
        <v>0</v>
      </c>
      <c r="F26" s="98">
        <f t="shared" si="12"/>
        <v>0</v>
      </c>
      <c r="G26" s="98">
        <f t="shared" si="12"/>
        <v>0</v>
      </c>
      <c r="H26" s="98">
        <f t="shared" si="12"/>
        <v>0</v>
      </c>
      <c r="I26" s="98">
        <f>SUMPRODUCT(I8:I11,I21:I24)*100</f>
        <v>0</v>
      </c>
      <c r="J26" s="98">
        <f>SUMPRODUCT(J8:J11,J21:J24)*100</f>
        <v>0</v>
      </c>
      <c r="K26" s="98"/>
      <c r="L26" s="98"/>
    </row>
    <row r="27" spans="1:19" s="9" customFormat="1" ht="12" customHeight="1" x14ac:dyDescent="0.25">
      <c r="A27" s="7"/>
      <c r="B27" s="4"/>
      <c r="C27" s="4"/>
      <c r="D27" s="2"/>
      <c r="E27" s="2"/>
      <c r="F27" s="2"/>
      <c r="G27" s="11"/>
      <c r="H27" s="5"/>
      <c r="I27" s="11"/>
      <c r="J27" s="5"/>
      <c r="K27" s="5"/>
      <c r="L27" s="5"/>
      <c r="O27" s="5"/>
      <c r="P27" s="5"/>
      <c r="R27" s="5"/>
      <c r="S27" s="5"/>
    </row>
    <row r="28" spans="1:19" s="9" customFormat="1" ht="12" customHeight="1" x14ac:dyDescent="0.25">
      <c r="A28" s="7"/>
      <c r="B28" s="158" t="s">
        <v>24</v>
      </c>
      <c r="C28" s="159"/>
      <c r="D28" s="125">
        <f>D18</f>
        <v>45658</v>
      </c>
      <c r="E28" s="125">
        <f t="shared" ref="E28:J28" si="13">E18</f>
        <v>45719</v>
      </c>
      <c r="F28" s="125">
        <f t="shared" si="13"/>
        <v>45761</v>
      </c>
      <c r="G28" s="125">
        <f t="shared" si="13"/>
        <v>45789</v>
      </c>
      <c r="H28" s="125">
        <f t="shared" si="13"/>
        <v>45845</v>
      </c>
      <c r="I28" s="125">
        <f t="shared" si="13"/>
        <v>45866</v>
      </c>
      <c r="J28" s="125">
        <f t="shared" si="13"/>
        <v>45887</v>
      </c>
      <c r="K28" s="125">
        <f t="shared" ref="K28:L28" si="14">K18</f>
        <v>45950</v>
      </c>
      <c r="L28" s="125">
        <f t="shared" si="14"/>
        <v>46013</v>
      </c>
      <c r="M28" s="112" t="s">
        <v>10</v>
      </c>
      <c r="O28" s="5"/>
      <c r="P28" s="5"/>
      <c r="R28" s="5"/>
      <c r="S28" s="5"/>
    </row>
    <row r="29" spans="1:19" x14ac:dyDescent="0.2">
      <c r="B29" s="158"/>
      <c r="C29" s="159"/>
      <c r="D29" s="126">
        <f>D19</f>
        <v>45718</v>
      </c>
      <c r="E29" s="126">
        <f t="shared" ref="E29:J29" si="15">E19</f>
        <v>45760</v>
      </c>
      <c r="F29" s="126">
        <f t="shared" si="15"/>
        <v>45788</v>
      </c>
      <c r="G29" s="126">
        <f t="shared" si="15"/>
        <v>45844</v>
      </c>
      <c r="H29" s="126">
        <f t="shared" si="15"/>
        <v>45865</v>
      </c>
      <c r="I29" s="126">
        <f t="shared" si="15"/>
        <v>45886</v>
      </c>
      <c r="J29" s="126">
        <f t="shared" si="15"/>
        <v>45949</v>
      </c>
      <c r="K29" s="126">
        <f t="shared" ref="K29:L29" si="16">K19</f>
        <v>46012</v>
      </c>
      <c r="L29" s="126">
        <f t="shared" si="16"/>
        <v>46022</v>
      </c>
      <c r="M29" s="129"/>
      <c r="O29" s="2"/>
      <c r="P29" s="7"/>
      <c r="R29" s="2"/>
    </row>
    <row r="30" spans="1:19" x14ac:dyDescent="0.2">
      <c r="C30" s="13"/>
      <c r="D30" s="94">
        <f>+D20</f>
        <v>92</v>
      </c>
      <c r="E30" s="94">
        <f t="shared" ref="E30:J30" si="17">+E20</f>
        <v>115</v>
      </c>
      <c r="F30" s="94">
        <f t="shared" si="17"/>
        <v>105</v>
      </c>
      <c r="G30" s="94">
        <f t="shared" si="17"/>
        <v>135</v>
      </c>
      <c r="H30" s="94">
        <f t="shared" si="17"/>
        <v>90</v>
      </c>
      <c r="I30" s="94">
        <f t="shared" si="17"/>
        <v>70</v>
      </c>
      <c r="J30" s="94">
        <f t="shared" si="17"/>
        <v>158</v>
      </c>
      <c r="K30" s="94">
        <f t="shared" ref="K30:L30" si="18">+K20</f>
        <v>145</v>
      </c>
      <c r="L30" s="94">
        <f t="shared" si="18"/>
        <v>95</v>
      </c>
      <c r="M30" s="144">
        <f>SUMPRODUCT(D30:L30,D15:L15)</f>
        <v>0</v>
      </c>
      <c r="O30" s="2"/>
      <c r="P30" s="7"/>
      <c r="R30" s="2"/>
    </row>
    <row r="31" spans="1:19" x14ac:dyDescent="0.2">
      <c r="B31" s="32" t="s">
        <v>12</v>
      </c>
      <c r="C31" s="33">
        <f>'SIMULATION COUT GRP M6'!$O$20</f>
        <v>95</v>
      </c>
      <c r="D31" s="14">
        <f>D21*D$15</f>
        <v>0</v>
      </c>
      <c r="E31" s="14">
        <f t="shared" ref="E31:J31" si="19">E21*E$15</f>
        <v>0</v>
      </c>
      <c r="F31" s="14">
        <f t="shared" si="19"/>
        <v>0</v>
      </c>
      <c r="G31" s="14">
        <f t="shared" si="19"/>
        <v>0</v>
      </c>
      <c r="H31" s="14">
        <f t="shared" si="19"/>
        <v>0</v>
      </c>
      <c r="I31" s="14">
        <f t="shared" si="19"/>
        <v>0</v>
      </c>
      <c r="J31" s="14">
        <f t="shared" si="19"/>
        <v>0</v>
      </c>
      <c r="K31" s="14">
        <f t="shared" ref="K31:L31" si="20">K21*K$15</f>
        <v>0</v>
      </c>
      <c r="L31" s="14">
        <f t="shared" si="20"/>
        <v>0</v>
      </c>
      <c r="M31" s="145">
        <f>SUM(D31:L31)</f>
        <v>0</v>
      </c>
      <c r="O31" s="2"/>
      <c r="P31" s="7"/>
      <c r="R31" s="2"/>
    </row>
    <row r="32" spans="1:19" x14ac:dyDescent="0.2">
      <c r="B32" s="32" t="s">
        <v>13</v>
      </c>
      <c r="C32" s="33">
        <f>'SIMULATION COUT GRP M6'!$O$21</f>
        <v>105</v>
      </c>
      <c r="D32" s="14">
        <f t="shared" ref="D32:D34" si="21">D22*D$15</f>
        <v>0</v>
      </c>
      <c r="E32" s="14">
        <f t="shared" ref="E32:J32" si="22">E22*E$15</f>
        <v>0</v>
      </c>
      <c r="F32" s="14">
        <f t="shared" si="22"/>
        <v>0</v>
      </c>
      <c r="G32" s="14">
        <f t="shared" si="22"/>
        <v>0</v>
      </c>
      <c r="H32" s="14">
        <f t="shared" si="22"/>
        <v>0</v>
      </c>
      <c r="I32" s="14">
        <f t="shared" si="22"/>
        <v>0</v>
      </c>
      <c r="J32" s="14">
        <f t="shared" si="22"/>
        <v>0</v>
      </c>
      <c r="K32" s="14">
        <f t="shared" ref="K32:L32" si="23">K22*K$15</f>
        <v>0</v>
      </c>
      <c r="L32" s="14">
        <f t="shared" si="23"/>
        <v>0</v>
      </c>
      <c r="M32" s="145">
        <f>SUM(D32:L32)</f>
        <v>0</v>
      </c>
      <c r="O32" s="2"/>
      <c r="P32" s="7"/>
      <c r="R32" s="2"/>
    </row>
    <row r="33" spans="2:18" x14ac:dyDescent="0.2">
      <c r="B33" s="32" t="s">
        <v>14</v>
      </c>
      <c r="C33" s="33">
        <f>'SIMULATION COUT GRP M6'!$O$22</f>
        <v>155</v>
      </c>
      <c r="D33" s="14">
        <f t="shared" si="21"/>
        <v>0</v>
      </c>
      <c r="E33" s="14">
        <f t="shared" ref="E33:J33" si="24">E23*E$15</f>
        <v>0</v>
      </c>
      <c r="F33" s="14">
        <f t="shared" si="24"/>
        <v>0</v>
      </c>
      <c r="G33" s="14">
        <f t="shared" si="24"/>
        <v>0</v>
      </c>
      <c r="H33" s="14">
        <f t="shared" si="24"/>
        <v>0</v>
      </c>
      <c r="I33" s="14">
        <f t="shared" si="24"/>
        <v>0</v>
      </c>
      <c r="J33" s="14">
        <f t="shared" si="24"/>
        <v>0</v>
      </c>
      <c r="K33" s="14">
        <f t="shared" ref="K33:L33" si="25">K23*K$15</f>
        <v>0</v>
      </c>
      <c r="L33" s="14">
        <f t="shared" si="25"/>
        <v>0</v>
      </c>
      <c r="M33" s="145">
        <f>SUM(D33:L33)</f>
        <v>0</v>
      </c>
      <c r="O33" s="2"/>
      <c r="P33" s="7"/>
      <c r="R33" s="2"/>
    </row>
    <row r="34" spans="2:18" x14ac:dyDescent="0.2">
      <c r="B34" s="32" t="s">
        <v>15</v>
      </c>
      <c r="C34" s="33">
        <f>'SIMULATION COUT GRP M6'!$O$23</f>
        <v>75</v>
      </c>
      <c r="D34" s="14">
        <f t="shared" si="21"/>
        <v>0</v>
      </c>
      <c r="E34" s="14">
        <f t="shared" ref="E34:J34" si="26">E24*E$15</f>
        <v>0</v>
      </c>
      <c r="F34" s="14">
        <f t="shared" si="26"/>
        <v>0</v>
      </c>
      <c r="G34" s="14">
        <f t="shared" si="26"/>
        <v>0</v>
      </c>
      <c r="H34" s="14">
        <f t="shared" si="26"/>
        <v>0</v>
      </c>
      <c r="I34" s="14">
        <f t="shared" si="26"/>
        <v>0</v>
      </c>
      <c r="J34" s="14">
        <f t="shared" si="26"/>
        <v>0</v>
      </c>
      <c r="K34" s="14">
        <f t="shared" ref="K34:L34" si="27">K24*K$15</f>
        <v>0</v>
      </c>
      <c r="L34" s="14">
        <f t="shared" si="27"/>
        <v>0</v>
      </c>
      <c r="M34" s="145">
        <f>SUM(D34:L34)</f>
        <v>0</v>
      </c>
      <c r="O34" s="2"/>
      <c r="P34" s="7"/>
      <c r="R34" s="2"/>
    </row>
    <row r="35" spans="2:18" x14ac:dyDescent="0.2">
      <c r="B35" s="34" t="s">
        <v>11</v>
      </c>
      <c r="C35" s="113">
        <f>SUMPRODUCT($C$31:$C$34,M31:M34)</f>
        <v>0</v>
      </c>
      <c r="D35" s="97">
        <f t="shared" ref="D35:M35" si="28">SUM(D31:D34)</f>
        <v>0</v>
      </c>
      <c r="E35" s="97">
        <f t="shared" ref="E35:J35" si="29">SUM(E31:E34)</f>
        <v>0</v>
      </c>
      <c r="F35" s="97">
        <f t="shared" si="29"/>
        <v>0</v>
      </c>
      <c r="G35" s="97">
        <f t="shared" si="29"/>
        <v>0</v>
      </c>
      <c r="H35" s="97">
        <f t="shared" si="29"/>
        <v>0</v>
      </c>
      <c r="I35" s="97">
        <f t="shared" si="29"/>
        <v>0</v>
      </c>
      <c r="J35" s="97">
        <f t="shared" si="29"/>
        <v>0</v>
      </c>
      <c r="K35" s="97">
        <f t="shared" ref="K35:L35" si="30">SUM(K31:K34)</f>
        <v>0</v>
      </c>
      <c r="L35" s="97">
        <f t="shared" si="30"/>
        <v>0</v>
      </c>
      <c r="M35" s="146">
        <f t="shared" si="28"/>
        <v>0</v>
      </c>
      <c r="O35" s="2"/>
      <c r="P35" s="7"/>
      <c r="R35" s="2"/>
    </row>
    <row r="36" spans="2:18" ht="15.75" x14ac:dyDescent="0.2">
      <c r="B36" s="18"/>
      <c r="C36" s="27" t="s">
        <v>21</v>
      </c>
      <c r="D36" s="98">
        <f t="shared" ref="D36:H36" si="31">SUMPRODUCT(D8:D11,D31:D34)*100</f>
        <v>0</v>
      </c>
      <c r="E36" s="98">
        <f t="shared" si="31"/>
        <v>0</v>
      </c>
      <c r="F36" s="98">
        <f t="shared" si="31"/>
        <v>0</v>
      </c>
      <c r="G36" s="98">
        <f t="shared" si="31"/>
        <v>0</v>
      </c>
      <c r="H36" s="98">
        <f t="shared" si="31"/>
        <v>0</v>
      </c>
      <c r="I36" s="98">
        <f>SUMPRODUCT(I8:I11,I31:I34)*100</f>
        <v>0</v>
      </c>
      <c r="J36" s="98">
        <f t="shared" ref="J36:L36" si="32">SUMPRODUCT(J8:J11,J31:J34)*100</f>
        <v>0</v>
      </c>
      <c r="K36" s="98">
        <f t="shared" si="32"/>
        <v>0</v>
      </c>
      <c r="L36" s="98">
        <f t="shared" si="32"/>
        <v>0</v>
      </c>
      <c r="M36" s="147">
        <f>SUMPRODUCT(D31:L34,D8:L11)*100</f>
        <v>0</v>
      </c>
      <c r="O36" s="2"/>
      <c r="P36" s="7"/>
      <c r="R36" s="2"/>
    </row>
  </sheetData>
  <sheetProtection selectLockedCells="1"/>
  <mergeCells count="4">
    <mergeCell ref="B14:C15"/>
    <mergeCell ref="B2:L2"/>
    <mergeCell ref="B18:C19"/>
    <mergeCell ref="B28:C29"/>
  </mergeCells>
  <phoneticPr fontId="6" type="noConversion"/>
  <printOptions horizontalCentered="1"/>
  <pageMargins left="0.15748031496062992" right="0.15748031496062992" top="0.19685039370078741" bottom="0.23622047244094491" header="0.31496062992125984" footer="0.31496062992125984"/>
  <pageSetup paperSize="9" scale="46" orientation="portrait" horizontalDpi="1200" verticalDpi="1200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R36"/>
  <sheetViews>
    <sheetView showGridLines="0" zoomScaleNormal="100" workbookViewId="0">
      <selection activeCell="H9" sqref="H9"/>
    </sheetView>
  </sheetViews>
  <sheetFormatPr baseColWidth="10" defaultColWidth="11.42578125" defaultRowHeight="15" x14ac:dyDescent="0.2"/>
  <cols>
    <col min="1" max="1" width="3.42578125" style="7" customWidth="1"/>
    <col min="2" max="2" width="24.140625" style="7" customWidth="1"/>
    <col min="3" max="12" width="12.5703125" style="2" customWidth="1"/>
    <col min="13" max="13" width="16.42578125" style="3" customWidth="1"/>
    <col min="14" max="14" width="18.42578125" style="7" customWidth="1"/>
    <col min="15" max="15" width="7.42578125" style="2" customWidth="1"/>
    <col min="16" max="16" width="14.5703125" style="2" customWidth="1"/>
    <col min="17" max="17" width="17.5703125" style="7" customWidth="1"/>
    <col min="18" max="18" width="3.42578125" style="7" customWidth="1"/>
    <col min="19" max="16384" width="11.42578125" style="7"/>
  </cols>
  <sheetData>
    <row r="1" spans="1:18" ht="23.25" customHeight="1" thickBot="1" x14ac:dyDescent="0.25">
      <c r="B1" s="135"/>
    </row>
    <row r="2" spans="1:18" ht="23.25" customHeight="1" thickBot="1" x14ac:dyDescent="0.25">
      <c r="B2" s="160">
        <v>2024</v>
      </c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8" s="9" customFormat="1" ht="12" customHeight="1" x14ac:dyDescent="0.25">
      <c r="A3" s="7"/>
      <c r="B3" s="4"/>
      <c r="C3" s="2"/>
      <c r="D3" s="2"/>
      <c r="E3" s="2"/>
      <c r="F3" s="11"/>
      <c r="G3" s="5"/>
      <c r="H3" s="11"/>
      <c r="I3" s="5"/>
      <c r="J3" s="11"/>
      <c r="K3" s="11"/>
      <c r="L3" s="11"/>
      <c r="M3" s="3"/>
      <c r="O3" s="5"/>
      <c r="P3" s="5"/>
    </row>
    <row r="4" spans="1:18" s="9" customFormat="1" ht="12" customHeight="1" x14ac:dyDescent="0.25">
      <c r="A4" s="7"/>
      <c r="B4" s="4"/>
      <c r="C4" s="2"/>
      <c r="D4" s="2"/>
      <c r="E4" s="2"/>
      <c r="F4" s="11"/>
      <c r="G4" s="5"/>
      <c r="H4" s="11"/>
      <c r="I4" s="5"/>
      <c r="J4" s="11"/>
      <c r="K4" s="11"/>
      <c r="L4" s="11"/>
      <c r="M4" s="3"/>
      <c r="O4" s="5"/>
      <c r="P4" s="5"/>
    </row>
    <row r="5" spans="1:18" s="137" customFormat="1" ht="12.75" x14ac:dyDescent="0.2">
      <c r="B5" s="138"/>
      <c r="C5" s="139"/>
      <c r="D5" s="125">
        <f>+'SIMULATION COUT GRP PTNT+'!D9</f>
        <v>45658</v>
      </c>
      <c r="E5" s="125">
        <f>+'SIMULATION COUT GRP PTNT+'!E9</f>
        <v>45719</v>
      </c>
      <c r="F5" s="125">
        <f>+'SIMULATION COUT GRP PTNT+'!F9</f>
        <v>45761</v>
      </c>
      <c r="G5" s="125">
        <f>+'SIMULATION COUT GRP PTNT+'!G9</f>
        <v>45789</v>
      </c>
      <c r="H5" s="125">
        <f>+'SIMULATION COUT GRP PTNT+'!H9</f>
        <v>45845</v>
      </c>
      <c r="I5" s="125">
        <f>+'SIMULATION COUT GRP PTNT+'!I9</f>
        <v>45866</v>
      </c>
      <c r="J5" s="125">
        <f>'SIMULATION COUT GRP M6'!J9</f>
        <v>45887</v>
      </c>
      <c r="K5" s="125">
        <f>'SIMULATION COUT GRP M6'!K9</f>
        <v>45950</v>
      </c>
      <c r="L5" s="125">
        <f>+'SIMULATION COUT GRP PTNT+'!L9</f>
        <v>46013</v>
      </c>
    </row>
    <row r="6" spans="1:18" s="137" customFormat="1" ht="12.75" x14ac:dyDescent="0.2">
      <c r="B6" s="138"/>
      <c r="C6" s="139"/>
      <c r="D6" s="126">
        <f>+'SIMULATION COUT GRP PTNT+'!D10</f>
        <v>45718</v>
      </c>
      <c r="E6" s="126">
        <f>+'SIMULATION COUT GRP PTNT+'!E10</f>
        <v>45760</v>
      </c>
      <c r="F6" s="126">
        <f>+'SIMULATION COUT GRP PTNT+'!F10</f>
        <v>45788</v>
      </c>
      <c r="G6" s="126">
        <f>+'SIMULATION COUT GRP PTNT+'!G10</f>
        <v>45844</v>
      </c>
      <c r="H6" s="126">
        <f>+'SIMULATION COUT GRP PTNT+'!H10</f>
        <v>45865</v>
      </c>
      <c r="I6" s="126">
        <f>+'SIMULATION COUT GRP PTNT+'!I10</f>
        <v>45886</v>
      </c>
      <c r="J6" s="126">
        <f>'SIMULATION COUT GRP M6'!J10</f>
        <v>45949</v>
      </c>
      <c r="K6" s="126">
        <f>'SIMULATION COUT GRP M6'!K10</f>
        <v>46012</v>
      </c>
      <c r="L6" s="126">
        <f>+'SIMULATION COUT GRP PTNT+'!L10</f>
        <v>46022</v>
      </c>
    </row>
    <row r="7" spans="1:18" s="137" customFormat="1" ht="12.75" x14ac:dyDescent="0.2">
      <c r="B7" s="140"/>
      <c r="C7" s="141"/>
      <c r="D7" s="31">
        <f>+'SIMULATION COUT GRP PTNT+'!D11</f>
        <v>92</v>
      </c>
      <c r="E7" s="31">
        <f>+'SIMULATION COUT GRP PTNT+'!E11</f>
        <v>115</v>
      </c>
      <c r="F7" s="31">
        <f>+'SIMULATION COUT GRP PTNT+'!F11</f>
        <v>105</v>
      </c>
      <c r="G7" s="31">
        <f>+'SIMULATION COUT GRP PTNT+'!G11</f>
        <v>135</v>
      </c>
      <c r="H7" s="31">
        <f>+'SIMULATION COUT GRP PTNT+'!H11</f>
        <v>90</v>
      </c>
      <c r="I7" s="31">
        <f>+'SIMULATION COUT GRP PTNT+'!I11</f>
        <v>70</v>
      </c>
      <c r="J7" s="31">
        <f>'SIMULATION COUT GRP M6'!J11</f>
        <v>158</v>
      </c>
      <c r="K7" s="31">
        <f>'SIMULATION COUT GRP M6'!K11</f>
        <v>145</v>
      </c>
      <c r="L7" s="31">
        <f>+'SIMULATION COUT GRP PTNT+'!L11</f>
        <v>95</v>
      </c>
    </row>
    <row r="8" spans="1:18" s="137" customFormat="1" x14ac:dyDescent="0.2">
      <c r="B8" s="32" t="s">
        <v>12</v>
      </c>
      <c r="C8" s="33">
        <f>+'SIMULATION COUT GRP PTNT+'!O20</f>
        <v>95</v>
      </c>
      <c r="D8" s="88">
        <f>$C8*D$7/10000</f>
        <v>0.874</v>
      </c>
      <c r="E8" s="88">
        <f t="shared" ref="E8:L8" si="0">$C8*E$7/10000</f>
        <v>1.0925</v>
      </c>
      <c r="F8" s="88">
        <f t="shared" si="0"/>
        <v>0.99750000000000005</v>
      </c>
      <c r="G8" s="88">
        <f t="shared" si="0"/>
        <v>1.2825</v>
      </c>
      <c r="H8" s="88">
        <f t="shared" si="0"/>
        <v>0.85499999999999998</v>
      </c>
      <c r="I8" s="88">
        <f t="shared" si="0"/>
        <v>0.66500000000000004</v>
      </c>
      <c r="J8" s="88">
        <f t="shared" si="0"/>
        <v>1.5009999999999999</v>
      </c>
      <c r="K8" s="88">
        <f t="shared" si="0"/>
        <v>1.3774999999999999</v>
      </c>
      <c r="L8" s="88">
        <f t="shared" si="0"/>
        <v>0.90249999999999997</v>
      </c>
    </row>
    <row r="9" spans="1:18" s="137" customFormat="1" x14ac:dyDescent="0.2">
      <c r="B9" s="32" t="s">
        <v>13</v>
      </c>
      <c r="C9" s="33">
        <f>+'SIMULATION COUT GRP PTNT+'!O21</f>
        <v>105</v>
      </c>
      <c r="D9" s="88">
        <f t="shared" ref="D9:L11" si="1">$C9*D$7/10000</f>
        <v>0.96599999999999997</v>
      </c>
      <c r="E9" s="88">
        <f t="shared" si="1"/>
        <v>1.2075</v>
      </c>
      <c r="F9" s="88">
        <f t="shared" si="1"/>
        <v>1.1025</v>
      </c>
      <c r="G9" s="88">
        <f t="shared" si="1"/>
        <v>1.4175</v>
      </c>
      <c r="H9" s="88">
        <f t="shared" si="1"/>
        <v>0.94499999999999995</v>
      </c>
      <c r="I9" s="88">
        <f t="shared" si="1"/>
        <v>0.73499999999999999</v>
      </c>
      <c r="J9" s="88">
        <f t="shared" si="1"/>
        <v>1.659</v>
      </c>
      <c r="K9" s="88">
        <f t="shared" si="1"/>
        <v>1.5225</v>
      </c>
      <c r="L9" s="88">
        <f t="shared" si="1"/>
        <v>0.99750000000000005</v>
      </c>
    </row>
    <row r="10" spans="1:18" s="137" customFormat="1" x14ac:dyDescent="0.2">
      <c r="B10" s="32" t="s">
        <v>14</v>
      </c>
      <c r="C10" s="33">
        <f>+'SIMULATION COUT GRP PTNT+'!O22</f>
        <v>155</v>
      </c>
      <c r="D10" s="88">
        <f t="shared" si="1"/>
        <v>1.4259999999999999</v>
      </c>
      <c r="E10" s="88">
        <f t="shared" si="1"/>
        <v>1.7825</v>
      </c>
      <c r="F10" s="88">
        <f t="shared" si="1"/>
        <v>1.6274999999999999</v>
      </c>
      <c r="G10" s="88">
        <f t="shared" si="1"/>
        <v>2.0924999999999998</v>
      </c>
      <c r="H10" s="88">
        <f t="shared" si="1"/>
        <v>1.395</v>
      </c>
      <c r="I10" s="88">
        <f t="shared" si="1"/>
        <v>1.085</v>
      </c>
      <c r="J10" s="88">
        <f t="shared" si="1"/>
        <v>2.4489999999999998</v>
      </c>
      <c r="K10" s="88">
        <f t="shared" si="1"/>
        <v>2.2475000000000001</v>
      </c>
      <c r="L10" s="88">
        <f t="shared" si="1"/>
        <v>1.4724999999999999</v>
      </c>
    </row>
    <row r="11" spans="1:18" s="137" customFormat="1" x14ac:dyDescent="0.2">
      <c r="B11" s="32" t="s">
        <v>15</v>
      </c>
      <c r="C11" s="33">
        <f>+'SIMULATION COUT GRP PTNT+'!O23</f>
        <v>75</v>
      </c>
      <c r="D11" s="88">
        <f t="shared" si="1"/>
        <v>0.69</v>
      </c>
      <c r="E11" s="88">
        <f t="shared" si="1"/>
        <v>0.86250000000000004</v>
      </c>
      <c r="F11" s="88">
        <f t="shared" si="1"/>
        <v>0.78749999999999998</v>
      </c>
      <c r="G11" s="88">
        <f t="shared" si="1"/>
        <v>1.0125</v>
      </c>
      <c r="H11" s="88">
        <f t="shared" si="1"/>
        <v>0.67500000000000004</v>
      </c>
      <c r="I11" s="88">
        <f t="shared" si="1"/>
        <v>0.52500000000000002</v>
      </c>
      <c r="J11" s="88">
        <f t="shared" si="1"/>
        <v>1.1850000000000001</v>
      </c>
      <c r="K11" s="88">
        <f t="shared" si="1"/>
        <v>1.0874999999999999</v>
      </c>
      <c r="L11" s="88">
        <f t="shared" si="1"/>
        <v>0.71250000000000002</v>
      </c>
    </row>
    <row r="12" spans="1:18" s="137" customFormat="1" x14ac:dyDescent="0.2">
      <c r="B12" s="18"/>
      <c r="C12" s="18"/>
      <c r="D12" s="23"/>
      <c r="E12" s="23"/>
      <c r="F12" s="23"/>
      <c r="G12" s="23"/>
      <c r="H12" s="23"/>
      <c r="I12" s="23"/>
      <c r="J12" s="23"/>
      <c r="K12" s="23"/>
      <c r="L12" s="23"/>
    </row>
    <row r="13" spans="1:18" s="137" customFormat="1" x14ac:dyDescent="0.2">
      <c r="C13" s="18"/>
      <c r="D13" s="26"/>
      <c r="E13" s="26"/>
      <c r="F13" s="26"/>
      <c r="G13" s="26"/>
      <c r="H13" s="26"/>
      <c r="I13" s="26"/>
      <c r="J13" s="26"/>
      <c r="K13" s="26"/>
      <c r="L13" s="26"/>
    </row>
    <row r="14" spans="1:18" s="137" customFormat="1" ht="15" customHeight="1" x14ac:dyDescent="0.2">
      <c r="B14" s="154" t="s">
        <v>67</v>
      </c>
      <c r="C14" s="155"/>
      <c r="D14" s="31">
        <f t="shared" ref="D14:H14" si="2">D7</f>
        <v>92</v>
      </c>
      <c r="E14" s="31">
        <f t="shared" si="2"/>
        <v>115</v>
      </c>
      <c r="F14" s="31">
        <f t="shared" si="2"/>
        <v>105</v>
      </c>
      <c r="G14" s="31">
        <f t="shared" si="2"/>
        <v>135</v>
      </c>
      <c r="H14" s="31">
        <f t="shared" si="2"/>
        <v>90</v>
      </c>
      <c r="I14" s="31">
        <f t="shared" ref="I14:L14" si="3">I7</f>
        <v>70</v>
      </c>
      <c r="J14" s="31">
        <f t="shared" si="3"/>
        <v>158</v>
      </c>
      <c r="K14" s="31">
        <f t="shared" ref="K14" si="4">K7</f>
        <v>145</v>
      </c>
      <c r="L14" s="31">
        <f t="shared" si="3"/>
        <v>95</v>
      </c>
      <c r="M14" s="30"/>
    </row>
    <row r="15" spans="1:18" s="9" customFormat="1" ht="36" customHeight="1" x14ac:dyDescent="0.25">
      <c r="A15" s="7"/>
      <c r="B15" s="154"/>
      <c r="C15" s="155"/>
      <c r="D15" s="121">
        <f>+'SIMULATION COUT GRP PTNT+'!D13</f>
        <v>0</v>
      </c>
      <c r="E15" s="121">
        <f>+'SIMULATION COUT GRP PTNT+'!E13</f>
        <v>0</v>
      </c>
      <c r="F15" s="121">
        <f>+'SIMULATION COUT GRP PTNT+'!F13</f>
        <v>0</v>
      </c>
      <c r="G15" s="121">
        <f>+'SIMULATION COUT GRP PTNT+'!G13</f>
        <v>0</v>
      </c>
      <c r="H15" s="121">
        <f>+'SIMULATION COUT GRP PTNT+'!H13</f>
        <v>0</v>
      </c>
      <c r="I15" s="121">
        <f>+'SIMULATION COUT GRP PTNT+'!I13</f>
        <v>0</v>
      </c>
      <c r="J15" s="121">
        <f>+'SIMULATION COUT GRP PTNT+'!J13</f>
        <v>0</v>
      </c>
      <c r="K15" s="121">
        <f>+'SIMULATION COUT GRP PTNT+'!K13</f>
        <v>0</v>
      </c>
      <c r="L15" s="121">
        <f>+'SIMULATION COUT GRP PTNT+'!L13</f>
        <v>0</v>
      </c>
      <c r="M15" s="95">
        <f>SUM(D15:L15)</f>
        <v>0</v>
      </c>
      <c r="N15" s="5"/>
      <c r="O15" s="5"/>
      <c r="Q15" s="5"/>
      <c r="R15" s="5"/>
    </row>
    <row r="16" spans="1:18" s="9" customFormat="1" ht="12" customHeight="1" x14ac:dyDescent="0.25">
      <c r="A16" s="7"/>
      <c r="B16" s="4"/>
      <c r="C16" s="22"/>
      <c r="D16" s="29"/>
      <c r="E16" s="29"/>
      <c r="F16" s="29"/>
      <c r="G16" s="29"/>
      <c r="H16" s="29"/>
      <c r="I16" s="29"/>
      <c r="J16" s="29"/>
      <c r="K16" s="29"/>
      <c r="L16" s="29"/>
      <c r="M16" s="28"/>
      <c r="N16" s="5"/>
      <c r="O16" s="5"/>
      <c r="Q16" s="5"/>
      <c r="R16" s="5"/>
    </row>
    <row r="17" spans="1:18" s="8" customFormat="1" ht="14.25" customHeight="1" x14ac:dyDescent="0.2">
      <c r="A17" s="7"/>
      <c r="B17" s="4"/>
      <c r="C17" s="2"/>
      <c r="D17" s="2"/>
      <c r="E17" s="2"/>
      <c r="F17" s="25"/>
      <c r="G17" s="10"/>
      <c r="H17" s="25"/>
      <c r="I17" s="25"/>
      <c r="J17" s="25"/>
      <c r="K17" s="25"/>
      <c r="L17" s="25"/>
      <c r="M17" s="25"/>
      <c r="N17" s="10"/>
      <c r="P17" s="10"/>
      <c r="Q17" s="10"/>
    </row>
    <row r="18" spans="1:18" s="137" customFormat="1" ht="15" customHeight="1" x14ac:dyDescent="0.2">
      <c r="B18" s="162" t="s">
        <v>24</v>
      </c>
      <c r="C18" s="163"/>
      <c r="D18" s="125">
        <f t="shared" ref="D18:H19" si="5">D5</f>
        <v>45658</v>
      </c>
      <c r="E18" s="125">
        <f t="shared" si="5"/>
        <v>45719</v>
      </c>
      <c r="F18" s="125">
        <f t="shared" si="5"/>
        <v>45761</v>
      </c>
      <c r="G18" s="125">
        <f t="shared" si="5"/>
        <v>45789</v>
      </c>
      <c r="H18" s="125">
        <f t="shared" si="5"/>
        <v>45845</v>
      </c>
      <c r="I18" s="125">
        <f t="shared" ref="I18:J18" si="6">I5</f>
        <v>45866</v>
      </c>
      <c r="J18" s="125">
        <f t="shared" si="6"/>
        <v>45887</v>
      </c>
      <c r="K18" s="125">
        <f t="shared" ref="K18:L18" si="7">K5</f>
        <v>45950</v>
      </c>
      <c r="L18" s="125">
        <f t="shared" si="7"/>
        <v>46013</v>
      </c>
      <c r="M18" s="112" t="s">
        <v>10</v>
      </c>
    </row>
    <row r="19" spans="1:18" s="137" customFormat="1" ht="12.75" x14ac:dyDescent="0.2">
      <c r="B19" s="162"/>
      <c r="C19" s="163"/>
      <c r="D19" s="126">
        <f>D6</f>
        <v>45718</v>
      </c>
      <c r="E19" s="126">
        <f t="shared" si="5"/>
        <v>45760</v>
      </c>
      <c r="F19" s="126">
        <f t="shared" si="5"/>
        <v>45788</v>
      </c>
      <c r="G19" s="126">
        <f t="shared" si="5"/>
        <v>45844</v>
      </c>
      <c r="H19" s="126">
        <f t="shared" si="5"/>
        <v>45865</v>
      </c>
      <c r="I19" s="126">
        <f t="shared" ref="I19:J19" si="8">I6</f>
        <v>45886</v>
      </c>
      <c r="J19" s="126">
        <f t="shared" si="8"/>
        <v>45949</v>
      </c>
      <c r="K19" s="126">
        <f t="shared" ref="K19:L19" si="9">K6</f>
        <v>46012</v>
      </c>
      <c r="L19" s="126">
        <f t="shared" si="9"/>
        <v>46022</v>
      </c>
      <c r="M19" s="129"/>
    </row>
    <row r="20" spans="1:18" s="137" customFormat="1" x14ac:dyDescent="0.2">
      <c r="B20" s="7"/>
      <c r="C20" s="139"/>
      <c r="D20" s="94">
        <f t="shared" ref="D20:H20" si="10">D7</f>
        <v>92</v>
      </c>
      <c r="E20" s="94">
        <f t="shared" si="10"/>
        <v>115</v>
      </c>
      <c r="F20" s="94">
        <f t="shared" si="10"/>
        <v>105</v>
      </c>
      <c r="G20" s="94">
        <f t="shared" si="10"/>
        <v>135</v>
      </c>
      <c r="H20" s="94">
        <f t="shared" si="10"/>
        <v>90</v>
      </c>
      <c r="I20" s="94">
        <f t="shared" ref="I20:J20" si="11">I7</f>
        <v>70</v>
      </c>
      <c r="J20" s="94">
        <f t="shared" si="11"/>
        <v>158</v>
      </c>
      <c r="K20" s="94">
        <f t="shared" ref="K20:L20" si="12">K7</f>
        <v>145</v>
      </c>
      <c r="L20" s="94">
        <f t="shared" si="12"/>
        <v>95</v>
      </c>
      <c r="M20" s="124">
        <f>SUMPRODUCT(D20:L20,D15:L15)</f>
        <v>0</v>
      </c>
    </row>
    <row r="21" spans="1:18" s="137" customFormat="1" x14ac:dyDescent="0.2">
      <c r="B21" s="32" t="s">
        <v>12</v>
      </c>
      <c r="C21" s="33">
        <f>+C8</f>
        <v>95</v>
      </c>
      <c r="D21" s="14">
        <f>+'SIMULATION COUT GRP PTNT+'!D20</f>
        <v>0</v>
      </c>
      <c r="E21" s="14">
        <f>+'SIMULATION COUT GRP PTNT+'!E20</f>
        <v>0</v>
      </c>
      <c r="F21" s="14">
        <f>+'SIMULATION COUT GRP PTNT+'!F20</f>
        <v>0</v>
      </c>
      <c r="G21" s="14">
        <f>+'SIMULATION COUT GRP PTNT+'!G20</f>
        <v>0</v>
      </c>
      <c r="H21" s="14">
        <f>+'SIMULATION COUT GRP PTNT+'!H20</f>
        <v>0</v>
      </c>
      <c r="I21" s="14">
        <f>+'SIMULATION COUT GRP PTNT+'!I20</f>
        <v>0</v>
      </c>
      <c r="J21" s="14">
        <f>+'SIMULATION COUT GRP PTNT+'!J20</f>
        <v>0</v>
      </c>
      <c r="K21" s="14">
        <f>+'SIMULATION COUT GRP PTNT+'!K20</f>
        <v>0</v>
      </c>
      <c r="L21" s="14">
        <f>+'SIMULATION COUT GRP PTNT+'!L20</f>
        <v>0</v>
      </c>
      <c r="M21" s="35">
        <f>SUMPRODUCT($D$15:$L$15,D21:L21)</f>
        <v>0</v>
      </c>
    </row>
    <row r="22" spans="1:18" s="137" customFormat="1" x14ac:dyDescent="0.2">
      <c r="B22" s="32" t="s">
        <v>13</v>
      </c>
      <c r="C22" s="33">
        <f t="shared" ref="C22:C24" si="13">+C9</f>
        <v>105</v>
      </c>
      <c r="D22" s="14">
        <f>+'SIMULATION COUT GRP PTNT+'!D21</f>
        <v>0</v>
      </c>
      <c r="E22" s="14">
        <f>+'SIMULATION COUT GRP PTNT+'!E21</f>
        <v>0</v>
      </c>
      <c r="F22" s="14">
        <f>+'SIMULATION COUT GRP PTNT+'!F21</f>
        <v>0</v>
      </c>
      <c r="G22" s="14">
        <f>+'SIMULATION COUT GRP PTNT+'!G21</f>
        <v>0</v>
      </c>
      <c r="H22" s="14">
        <f>+'SIMULATION COUT GRP PTNT+'!H21</f>
        <v>0</v>
      </c>
      <c r="I22" s="14">
        <f>+'SIMULATION COUT GRP PTNT+'!I21</f>
        <v>0</v>
      </c>
      <c r="J22" s="14">
        <f>+'SIMULATION COUT GRP PTNT+'!J21</f>
        <v>0</v>
      </c>
      <c r="K22" s="14">
        <f>+'SIMULATION COUT GRP PTNT+'!K21</f>
        <v>0</v>
      </c>
      <c r="L22" s="14">
        <f>+'SIMULATION COUT GRP PTNT+'!L21</f>
        <v>0</v>
      </c>
      <c r="M22" s="35">
        <f>SUMPRODUCT($D$15:$L$15,D22:L22)</f>
        <v>0</v>
      </c>
    </row>
    <row r="23" spans="1:18" s="137" customFormat="1" x14ac:dyDescent="0.2">
      <c r="B23" s="32" t="s">
        <v>14</v>
      </c>
      <c r="C23" s="33">
        <f t="shared" si="13"/>
        <v>155</v>
      </c>
      <c r="D23" s="14">
        <f>+'SIMULATION COUT GRP PTNT+'!D22</f>
        <v>0</v>
      </c>
      <c r="E23" s="14">
        <f>+'SIMULATION COUT GRP PTNT+'!E22</f>
        <v>0</v>
      </c>
      <c r="F23" s="14">
        <f>+'SIMULATION COUT GRP PTNT+'!F22</f>
        <v>0</v>
      </c>
      <c r="G23" s="14">
        <f>+'SIMULATION COUT GRP PTNT+'!G22</f>
        <v>0</v>
      </c>
      <c r="H23" s="14">
        <f>+'SIMULATION COUT GRP PTNT+'!H22</f>
        <v>0</v>
      </c>
      <c r="I23" s="14">
        <f>+'SIMULATION COUT GRP PTNT+'!I22</f>
        <v>0</v>
      </c>
      <c r="J23" s="14">
        <f>+'SIMULATION COUT GRP PTNT+'!J22</f>
        <v>0</v>
      </c>
      <c r="K23" s="14">
        <f>+'SIMULATION COUT GRP PTNT+'!K22</f>
        <v>0</v>
      </c>
      <c r="L23" s="14">
        <f>+'SIMULATION COUT GRP PTNT+'!L22</f>
        <v>0</v>
      </c>
      <c r="M23" s="35">
        <f>SUMPRODUCT($D$15:$L$15,D23:L23)</f>
        <v>0</v>
      </c>
    </row>
    <row r="24" spans="1:18" s="137" customFormat="1" x14ac:dyDescent="0.2">
      <c r="B24" s="32" t="s">
        <v>15</v>
      </c>
      <c r="C24" s="33">
        <f t="shared" si="13"/>
        <v>75</v>
      </c>
      <c r="D24" s="14">
        <f>+'SIMULATION COUT GRP PTNT+'!D23</f>
        <v>0</v>
      </c>
      <c r="E24" s="14">
        <f>+'SIMULATION COUT GRP PTNT+'!E23</f>
        <v>0</v>
      </c>
      <c r="F24" s="14">
        <f>+'SIMULATION COUT GRP PTNT+'!F23</f>
        <v>0</v>
      </c>
      <c r="G24" s="14">
        <f>+'SIMULATION COUT GRP PTNT+'!G23</f>
        <v>0</v>
      </c>
      <c r="H24" s="14">
        <f>+'SIMULATION COUT GRP PTNT+'!H23</f>
        <v>0</v>
      </c>
      <c r="I24" s="14">
        <f>+'SIMULATION COUT GRP PTNT+'!I23</f>
        <v>0</v>
      </c>
      <c r="J24" s="14">
        <f>+'SIMULATION COUT GRP PTNT+'!J23</f>
        <v>0</v>
      </c>
      <c r="K24" s="14">
        <f>+'SIMULATION COUT GRP PTNT+'!K23</f>
        <v>0</v>
      </c>
      <c r="L24" s="14">
        <f>+'SIMULATION COUT GRP PTNT+'!L23</f>
        <v>0</v>
      </c>
      <c r="M24" s="35">
        <f>SUMPRODUCT($D$15:$L$15,D24:L24)</f>
        <v>0</v>
      </c>
    </row>
    <row r="25" spans="1:18" s="137" customFormat="1" x14ac:dyDescent="0.2">
      <c r="B25" s="34" t="s">
        <v>11</v>
      </c>
      <c r="C25" s="113">
        <f>SUMPRODUCT($C$21:$C$24,M21:M24)</f>
        <v>0</v>
      </c>
      <c r="D25" s="97">
        <f>+'SIMULATION COUT GRP PTNT+'!D24</f>
        <v>0</v>
      </c>
      <c r="E25" s="97">
        <f>+'SIMULATION COUT GRP PTNT+'!E24</f>
        <v>0</v>
      </c>
      <c r="F25" s="97">
        <f>+'SIMULATION COUT GRP PTNT+'!F24</f>
        <v>0</v>
      </c>
      <c r="G25" s="97">
        <f>+'SIMULATION COUT GRP PTNT+'!G24</f>
        <v>0</v>
      </c>
      <c r="H25" s="97">
        <f>+'SIMULATION COUT GRP PTNT+'!H24</f>
        <v>0</v>
      </c>
      <c r="I25" s="97">
        <f>+'SIMULATION COUT GRP PTNT+'!I24</f>
        <v>0</v>
      </c>
      <c r="J25" s="97">
        <f>+'SIMULATION COUT GRP PTNT+'!J24</f>
        <v>0</v>
      </c>
      <c r="K25" s="97">
        <f>+'SIMULATION COUT GRP PTNT+'!K24</f>
        <v>0</v>
      </c>
      <c r="L25" s="97">
        <f>+'SIMULATION COUT GRP PTNT+'!L24</f>
        <v>0</v>
      </c>
      <c r="M25" s="96">
        <f>SUM(M21:M24)</f>
        <v>0</v>
      </c>
    </row>
    <row r="26" spans="1:18" s="137" customFormat="1" x14ac:dyDescent="0.2">
      <c r="B26" s="18"/>
      <c r="C26" s="27" t="s">
        <v>21</v>
      </c>
      <c r="D26" s="98">
        <f>SUMPRODUCT(D8:D11,D21:D24)*100</f>
        <v>0</v>
      </c>
      <c r="E26" s="98">
        <f t="shared" ref="E26:H26" si="14">SUMPRODUCT(E8:E11,E21:E24)*100</f>
        <v>0</v>
      </c>
      <c r="F26" s="98">
        <f t="shared" si="14"/>
        <v>0</v>
      </c>
      <c r="G26" s="98">
        <f t="shared" si="14"/>
        <v>0</v>
      </c>
      <c r="H26" s="98">
        <f t="shared" si="14"/>
        <v>0</v>
      </c>
      <c r="I26" s="98">
        <f t="shared" ref="I26:J26" si="15">SUMPRODUCT(I8:I11,I21:I24)*100</f>
        <v>0</v>
      </c>
      <c r="J26" s="98">
        <f t="shared" si="15"/>
        <v>0</v>
      </c>
      <c r="K26" s="98">
        <f t="shared" ref="K26:L26" si="16">SUMPRODUCT(K8:K11,K21:K24)*100</f>
        <v>0</v>
      </c>
      <c r="L26" s="98">
        <f t="shared" si="16"/>
        <v>0</v>
      </c>
    </row>
    <row r="27" spans="1:18" s="9" customFormat="1" ht="12" customHeight="1" x14ac:dyDescent="0.25">
      <c r="A27" s="7"/>
      <c r="B27" s="4"/>
      <c r="C27" s="4"/>
      <c r="D27" s="2"/>
      <c r="E27" s="2"/>
      <c r="F27" s="2"/>
      <c r="G27" s="11"/>
      <c r="H27" s="5"/>
      <c r="I27" s="5"/>
      <c r="J27" s="5"/>
      <c r="K27" s="5"/>
      <c r="L27" s="5"/>
      <c r="N27" s="5"/>
      <c r="O27" s="5"/>
      <c r="Q27" s="5"/>
      <c r="R27" s="5"/>
    </row>
    <row r="28" spans="1:18" s="9" customFormat="1" ht="12" customHeight="1" x14ac:dyDescent="0.25">
      <c r="A28" s="7"/>
      <c r="B28" s="162" t="s">
        <v>24</v>
      </c>
      <c r="C28" s="163"/>
      <c r="D28" s="125">
        <f>D18</f>
        <v>45658</v>
      </c>
      <c r="E28" s="125">
        <f t="shared" ref="E28:H29" si="17">E18</f>
        <v>45719</v>
      </c>
      <c r="F28" s="125">
        <f t="shared" si="17"/>
        <v>45761</v>
      </c>
      <c r="G28" s="125">
        <f t="shared" si="17"/>
        <v>45789</v>
      </c>
      <c r="H28" s="125">
        <f t="shared" si="17"/>
        <v>45845</v>
      </c>
      <c r="I28" s="125">
        <f t="shared" ref="I28:L28" si="18">I18</f>
        <v>45866</v>
      </c>
      <c r="J28" s="125">
        <f t="shared" si="18"/>
        <v>45887</v>
      </c>
      <c r="K28" s="125">
        <f t="shared" ref="K28" si="19">K18</f>
        <v>45950</v>
      </c>
      <c r="L28" s="125">
        <f t="shared" si="18"/>
        <v>46013</v>
      </c>
      <c r="M28" s="112" t="s">
        <v>10</v>
      </c>
      <c r="N28" s="5"/>
      <c r="O28" s="5"/>
      <c r="Q28" s="5"/>
      <c r="R28" s="5"/>
    </row>
    <row r="29" spans="1:18" x14ac:dyDescent="0.2">
      <c r="B29" s="162"/>
      <c r="C29" s="163"/>
      <c r="D29" s="126">
        <f>D19</f>
        <v>45718</v>
      </c>
      <c r="E29" s="126">
        <f t="shared" si="17"/>
        <v>45760</v>
      </c>
      <c r="F29" s="126">
        <f t="shared" si="17"/>
        <v>45788</v>
      </c>
      <c r="G29" s="126">
        <f t="shared" si="17"/>
        <v>45844</v>
      </c>
      <c r="H29" s="126">
        <f t="shared" si="17"/>
        <v>45865</v>
      </c>
      <c r="I29" s="126">
        <f t="shared" ref="I29:L29" si="20">I19</f>
        <v>45886</v>
      </c>
      <c r="J29" s="126">
        <f t="shared" si="20"/>
        <v>45949</v>
      </c>
      <c r="K29" s="126">
        <f t="shared" ref="K29" si="21">K19</f>
        <v>46012</v>
      </c>
      <c r="L29" s="126">
        <f t="shared" si="20"/>
        <v>46022</v>
      </c>
      <c r="M29" s="129"/>
      <c r="N29" s="2"/>
      <c r="O29" s="7"/>
      <c r="Q29" s="2"/>
    </row>
    <row r="30" spans="1:18" x14ac:dyDescent="0.2">
      <c r="C30" s="139"/>
      <c r="D30" s="94">
        <f>+D20</f>
        <v>92</v>
      </c>
      <c r="E30" s="94">
        <f t="shared" ref="E30:H30" si="22">+E20</f>
        <v>115</v>
      </c>
      <c r="F30" s="94">
        <f t="shared" si="22"/>
        <v>105</v>
      </c>
      <c r="G30" s="94">
        <f t="shared" si="22"/>
        <v>135</v>
      </c>
      <c r="H30" s="94">
        <f t="shared" si="22"/>
        <v>90</v>
      </c>
      <c r="I30" s="94">
        <f t="shared" ref="I30:L30" si="23">+I20</f>
        <v>70</v>
      </c>
      <c r="J30" s="94">
        <f t="shared" si="23"/>
        <v>158</v>
      </c>
      <c r="K30" s="94">
        <f t="shared" ref="K30" si="24">+K20</f>
        <v>145</v>
      </c>
      <c r="L30" s="94">
        <f t="shared" si="23"/>
        <v>95</v>
      </c>
      <c r="M30" s="124">
        <f>SUMPRODUCT(D30:L30,D15:L15)</f>
        <v>0</v>
      </c>
      <c r="N30" s="2"/>
      <c r="O30" s="7"/>
      <c r="Q30" s="2"/>
    </row>
    <row r="31" spans="1:18" x14ac:dyDescent="0.2">
      <c r="B31" s="32" t="s">
        <v>12</v>
      </c>
      <c r="C31" s="33">
        <f>+C8</f>
        <v>95</v>
      </c>
      <c r="D31" s="14">
        <f>D21*D$15</f>
        <v>0</v>
      </c>
      <c r="E31" s="14">
        <f t="shared" ref="E31:H31" si="25">E21*E$15</f>
        <v>0</v>
      </c>
      <c r="F31" s="14">
        <f t="shared" si="25"/>
        <v>0</v>
      </c>
      <c r="G31" s="14">
        <f t="shared" si="25"/>
        <v>0</v>
      </c>
      <c r="H31" s="14">
        <f t="shared" si="25"/>
        <v>0</v>
      </c>
      <c r="I31" s="14">
        <f t="shared" ref="I31:L31" si="26">I21*I$15</f>
        <v>0</v>
      </c>
      <c r="J31" s="14">
        <f t="shared" si="26"/>
        <v>0</v>
      </c>
      <c r="K31" s="14">
        <f t="shared" ref="K31" si="27">K21*K$15</f>
        <v>0</v>
      </c>
      <c r="L31" s="14">
        <f t="shared" si="26"/>
        <v>0</v>
      </c>
      <c r="M31" s="35">
        <f>SUM(D31:L31)</f>
        <v>0</v>
      </c>
      <c r="N31" s="2"/>
      <c r="O31" s="7"/>
      <c r="Q31" s="2"/>
    </row>
    <row r="32" spans="1:18" x14ac:dyDescent="0.2">
      <c r="B32" s="32" t="s">
        <v>13</v>
      </c>
      <c r="C32" s="33">
        <f t="shared" ref="C32:C34" si="28">+C9</f>
        <v>105</v>
      </c>
      <c r="D32" s="14">
        <f t="shared" ref="D32:H34" si="29">D22*D$15</f>
        <v>0</v>
      </c>
      <c r="E32" s="14">
        <f t="shared" si="29"/>
        <v>0</v>
      </c>
      <c r="F32" s="14">
        <f t="shared" si="29"/>
        <v>0</v>
      </c>
      <c r="G32" s="14">
        <f t="shared" si="29"/>
        <v>0</v>
      </c>
      <c r="H32" s="14">
        <f t="shared" si="29"/>
        <v>0</v>
      </c>
      <c r="I32" s="14">
        <f t="shared" ref="I32:L32" si="30">I22*I$15</f>
        <v>0</v>
      </c>
      <c r="J32" s="14">
        <f t="shared" si="30"/>
        <v>0</v>
      </c>
      <c r="K32" s="14">
        <f t="shared" ref="K32" si="31">K22*K$15</f>
        <v>0</v>
      </c>
      <c r="L32" s="14">
        <f t="shared" si="30"/>
        <v>0</v>
      </c>
      <c r="M32" s="35">
        <f>SUM(D32:L32)</f>
        <v>0</v>
      </c>
      <c r="N32" s="2"/>
      <c r="O32" s="7"/>
      <c r="Q32" s="2"/>
    </row>
    <row r="33" spans="2:17" x14ac:dyDescent="0.2">
      <c r="B33" s="32" t="s">
        <v>14</v>
      </c>
      <c r="C33" s="33">
        <f t="shared" si="28"/>
        <v>155</v>
      </c>
      <c r="D33" s="14">
        <f t="shared" si="29"/>
        <v>0</v>
      </c>
      <c r="E33" s="14">
        <f t="shared" si="29"/>
        <v>0</v>
      </c>
      <c r="F33" s="14">
        <f t="shared" si="29"/>
        <v>0</v>
      </c>
      <c r="G33" s="14">
        <f t="shared" si="29"/>
        <v>0</v>
      </c>
      <c r="H33" s="14">
        <f t="shared" si="29"/>
        <v>0</v>
      </c>
      <c r="I33" s="14">
        <f t="shared" ref="I33:L33" si="32">I23*I$15</f>
        <v>0</v>
      </c>
      <c r="J33" s="14">
        <f t="shared" si="32"/>
        <v>0</v>
      </c>
      <c r="K33" s="14">
        <f t="shared" ref="K33" si="33">K23*K$15</f>
        <v>0</v>
      </c>
      <c r="L33" s="14">
        <f t="shared" si="32"/>
        <v>0</v>
      </c>
      <c r="M33" s="35">
        <f>SUM(D33:L33)</f>
        <v>0</v>
      </c>
      <c r="N33" s="2"/>
      <c r="O33" s="7"/>
      <c r="Q33" s="2"/>
    </row>
    <row r="34" spans="2:17" x14ac:dyDescent="0.2">
      <c r="B34" s="32" t="s">
        <v>15</v>
      </c>
      <c r="C34" s="33">
        <f t="shared" si="28"/>
        <v>75</v>
      </c>
      <c r="D34" s="14">
        <f t="shared" si="29"/>
        <v>0</v>
      </c>
      <c r="E34" s="14">
        <f t="shared" si="29"/>
        <v>0</v>
      </c>
      <c r="F34" s="14">
        <f t="shared" si="29"/>
        <v>0</v>
      </c>
      <c r="G34" s="14">
        <f t="shared" si="29"/>
        <v>0</v>
      </c>
      <c r="H34" s="14">
        <f t="shared" si="29"/>
        <v>0</v>
      </c>
      <c r="I34" s="14">
        <f t="shared" ref="I34:L34" si="34">I24*I$15</f>
        <v>0</v>
      </c>
      <c r="J34" s="14">
        <f t="shared" si="34"/>
        <v>0</v>
      </c>
      <c r="K34" s="14">
        <f t="shared" ref="K34" si="35">K24*K$15</f>
        <v>0</v>
      </c>
      <c r="L34" s="14">
        <f t="shared" si="34"/>
        <v>0</v>
      </c>
      <c r="M34" s="35">
        <f>SUM(D34:L34)</f>
        <v>0</v>
      </c>
      <c r="N34" s="2"/>
      <c r="O34" s="7"/>
      <c r="Q34" s="2"/>
    </row>
    <row r="35" spans="2:17" x14ac:dyDescent="0.2">
      <c r="B35" s="34" t="s">
        <v>11</v>
      </c>
      <c r="C35" s="113">
        <f>SUMPRODUCT($C$31:$C$34,M31:M34)</f>
        <v>0</v>
      </c>
      <c r="D35" s="97">
        <f t="shared" ref="D35:M35" si="36">SUM(D31:D34)</f>
        <v>0</v>
      </c>
      <c r="E35" s="97">
        <f t="shared" si="36"/>
        <v>0</v>
      </c>
      <c r="F35" s="97">
        <f t="shared" si="36"/>
        <v>0</v>
      </c>
      <c r="G35" s="97">
        <f t="shared" si="36"/>
        <v>0</v>
      </c>
      <c r="H35" s="97">
        <f t="shared" si="36"/>
        <v>0</v>
      </c>
      <c r="I35" s="97">
        <f t="shared" ref="I35:L35" si="37">SUM(I31:I34)</f>
        <v>0</v>
      </c>
      <c r="J35" s="97">
        <f t="shared" si="37"/>
        <v>0</v>
      </c>
      <c r="K35" s="97">
        <f t="shared" ref="K35" si="38">SUM(K31:K34)</f>
        <v>0</v>
      </c>
      <c r="L35" s="97">
        <f t="shared" si="37"/>
        <v>0</v>
      </c>
      <c r="M35" s="96">
        <f t="shared" si="36"/>
        <v>0</v>
      </c>
      <c r="N35" s="2"/>
      <c r="O35" s="7"/>
      <c r="Q35" s="2"/>
    </row>
    <row r="36" spans="2:17" ht="15.75" x14ac:dyDescent="0.2">
      <c r="B36" s="18"/>
      <c r="C36" s="27" t="s">
        <v>21</v>
      </c>
      <c r="D36" s="98">
        <f t="shared" ref="D36:H36" si="39">SUMPRODUCT(D8:D11,D31:D34)*100</f>
        <v>0</v>
      </c>
      <c r="E36" s="98">
        <f t="shared" si="39"/>
        <v>0</v>
      </c>
      <c r="F36" s="98">
        <f t="shared" si="39"/>
        <v>0</v>
      </c>
      <c r="G36" s="98">
        <f t="shared" si="39"/>
        <v>0</v>
      </c>
      <c r="H36" s="98">
        <f t="shared" si="39"/>
        <v>0</v>
      </c>
      <c r="I36" s="98">
        <f t="shared" ref="I36:L36" si="40">SUMPRODUCT(I8:I11,I31:I34)*100</f>
        <v>0</v>
      </c>
      <c r="J36" s="98">
        <f t="shared" si="40"/>
        <v>0</v>
      </c>
      <c r="K36" s="98">
        <f t="shared" ref="K36" si="41">SUMPRODUCT(K8:K11,K31:K34)*100</f>
        <v>0</v>
      </c>
      <c r="L36" s="98">
        <f t="shared" si="40"/>
        <v>0</v>
      </c>
      <c r="M36" s="123">
        <f>SUMPRODUCT(D31:L34,D8:L11)*100</f>
        <v>0</v>
      </c>
      <c r="N36" s="2"/>
      <c r="O36" s="7"/>
      <c r="Q36" s="2"/>
    </row>
  </sheetData>
  <sheetProtection selectLockedCells="1"/>
  <mergeCells count="4">
    <mergeCell ref="B2:L2"/>
    <mergeCell ref="B14:C15"/>
    <mergeCell ref="B18:C19"/>
    <mergeCell ref="B28:C29"/>
  </mergeCells>
  <printOptions horizontalCentered="1"/>
  <pageMargins left="0.15748031496062992" right="0.15748031496062992" top="0.19685039370078741" bottom="0.23622047244094491" header="0.31496062992125984" footer="0.31496062992125984"/>
  <pageSetup paperSize="9" scale="46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>
    <pageSetUpPr fitToPage="1"/>
  </sheetPr>
  <dimension ref="A1:AD101"/>
  <sheetViews>
    <sheetView showGridLines="0" tabSelected="1" zoomScale="75" zoomScaleNormal="75" workbookViewId="0">
      <selection activeCell="D20" sqref="D20"/>
    </sheetView>
  </sheetViews>
  <sheetFormatPr baseColWidth="10" defaultColWidth="11.42578125" defaultRowHeight="15" x14ac:dyDescent="0.2"/>
  <cols>
    <col min="1" max="1" width="0.5703125" style="7" customWidth="1"/>
    <col min="2" max="2" width="36.42578125" style="7" customWidth="1"/>
    <col min="3" max="3" width="8.5703125" style="2" customWidth="1"/>
    <col min="4" max="11" width="12.85546875" style="2" customWidth="1"/>
    <col min="12" max="12" width="13.42578125" style="2" customWidth="1"/>
    <col min="13" max="13" width="12.85546875" style="3" customWidth="1"/>
    <col min="14" max="14" width="12.5703125" style="2" customWidth="1"/>
    <col min="15" max="15" width="12.5703125" style="7" customWidth="1"/>
    <col min="16" max="16" width="12.5703125" style="2" customWidth="1"/>
    <col min="17" max="17" width="13.5703125" style="2" customWidth="1"/>
    <col min="18" max="20" width="7.42578125" style="7" customWidth="1"/>
    <col min="21" max="21" width="12.42578125" style="7" bestFit="1" customWidth="1"/>
    <col min="22" max="22" width="11.42578125" style="7" bestFit="1" customWidth="1"/>
    <col min="23" max="28" width="11.42578125" style="7"/>
    <col min="29" max="29" width="11.42578125" style="7" bestFit="1" customWidth="1"/>
    <col min="30" max="16384" width="11.42578125" style="7"/>
  </cols>
  <sheetData>
    <row r="1" spans="1:30" ht="6.75" customHeight="1" thickBot="1" x14ac:dyDescent="0.25"/>
    <row r="2" spans="1:30" ht="38.25" customHeight="1" thickBot="1" x14ac:dyDescent="0.25">
      <c r="B2" s="171" t="s">
        <v>77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</row>
    <row r="3" spans="1:30" ht="7.5" customHeight="1" x14ac:dyDescent="0.2">
      <c r="B3" s="6"/>
    </row>
    <row r="4" spans="1:30" ht="42.75" customHeight="1" x14ac:dyDescent="0.2">
      <c r="B4" s="36" t="s">
        <v>2</v>
      </c>
      <c r="D4" s="168" t="s">
        <v>5</v>
      </c>
      <c r="E4" s="169"/>
      <c r="F4" s="169"/>
      <c r="G4" s="170"/>
      <c r="I4" s="175" t="str">
        <f>IF(VLOOKUP(D4,INDICES!B:E,4,FALSE)="","",(VLOOKUP(D4,INDICES!B:E,4,FALSE)))</f>
        <v/>
      </c>
      <c r="J4" s="175"/>
      <c r="K4" s="175"/>
      <c r="L4" s="175"/>
      <c r="M4" s="175"/>
    </row>
    <row r="5" spans="1:30" ht="8.25" customHeight="1" x14ac:dyDescent="0.2">
      <c r="E5" s="38"/>
      <c r="G5" s="38"/>
      <c r="I5" s="38"/>
      <c r="J5" s="38"/>
      <c r="K5" s="38"/>
      <c r="M5" s="37"/>
    </row>
    <row r="6" spans="1:30" s="9" customFormat="1" ht="13.5" customHeight="1" x14ac:dyDescent="0.25">
      <c r="A6" s="8"/>
      <c r="B6" s="6" t="s">
        <v>38</v>
      </c>
      <c r="C6" s="39"/>
      <c r="D6" s="8"/>
      <c r="E6" s="37"/>
      <c r="F6" s="5"/>
      <c r="H6" s="37"/>
      <c r="I6" s="5"/>
      <c r="J6" s="5"/>
      <c r="K6" s="5"/>
      <c r="M6" s="37"/>
      <c r="N6" s="5"/>
      <c r="P6" s="5"/>
      <c r="Q6" s="5"/>
    </row>
    <row r="7" spans="1:30" s="41" customFormat="1" ht="15.75" x14ac:dyDescent="0.2">
      <c r="A7" s="7"/>
      <c r="B7" s="40" t="s">
        <v>66</v>
      </c>
      <c r="C7" s="2"/>
      <c r="D7" s="2"/>
      <c r="E7" s="2"/>
      <c r="G7" s="2"/>
      <c r="I7" s="2"/>
      <c r="J7" s="2"/>
      <c r="K7" s="2"/>
      <c r="M7" s="3"/>
      <c r="O7" s="7"/>
    </row>
    <row r="8" spans="1:30" ht="4.5" customHeight="1" x14ac:dyDescent="0.2">
      <c r="E8" s="42"/>
      <c r="F8" s="43"/>
      <c r="G8" s="43"/>
      <c r="H8" s="43"/>
      <c r="I8" s="43"/>
      <c r="J8" s="43"/>
      <c r="K8" s="43"/>
      <c r="N8" s="44"/>
      <c r="O8" s="45"/>
      <c r="P8" s="44"/>
    </row>
    <row r="9" spans="1:30" ht="17.25" customHeight="1" x14ac:dyDescent="0.2">
      <c r="A9" s="41"/>
      <c r="B9" s="176" t="s">
        <v>0</v>
      </c>
      <c r="D9" s="125">
        <v>45658</v>
      </c>
      <c r="E9" s="125">
        <v>45719</v>
      </c>
      <c r="F9" s="125">
        <v>45761</v>
      </c>
      <c r="G9" s="125">
        <v>45789</v>
      </c>
      <c r="H9" s="125">
        <v>45845</v>
      </c>
      <c r="I9" s="125">
        <v>45866</v>
      </c>
      <c r="J9" s="125">
        <v>45887</v>
      </c>
      <c r="K9" s="125">
        <v>45950</v>
      </c>
      <c r="L9" s="125">
        <v>46013</v>
      </c>
      <c r="M9" s="166" t="s">
        <v>10</v>
      </c>
      <c r="N9" s="44"/>
      <c r="O9"/>
      <c r="P9" s="7"/>
      <c r="Q9" s="7"/>
      <c r="Z9" s="2"/>
    </row>
    <row r="10" spans="1:30" ht="16.5" customHeight="1" x14ac:dyDescent="0.2">
      <c r="A10" s="41"/>
      <c r="B10" s="177"/>
      <c r="D10" s="126">
        <v>45718</v>
      </c>
      <c r="E10" s="126">
        <v>45760</v>
      </c>
      <c r="F10" s="126">
        <v>45788</v>
      </c>
      <c r="G10" s="126">
        <v>45844</v>
      </c>
      <c r="H10" s="126">
        <v>45865</v>
      </c>
      <c r="I10" s="126">
        <v>45886</v>
      </c>
      <c r="J10" s="126">
        <v>45949</v>
      </c>
      <c r="K10" s="126">
        <v>46012</v>
      </c>
      <c r="L10" s="126">
        <v>46022</v>
      </c>
      <c r="M10" s="167"/>
      <c r="N10" s="44"/>
      <c r="O10"/>
      <c r="P10" s="7"/>
      <c r="Q10" s="7"/>
      <c r="X10" s="86"/>
      <c r="Z10" s="60"/>
      <c r="AA10" s="60"/>
      <c r="AB10" s="65"/>
      <c r="AC10" s="65"/>
      <c r="AD10" s="65"/>
    </row>
    <row r="11" spans="1:30" x14ac:dyDescent="0.2">
      <c r="B11" s="46" t="s">
        <v>78</v>
      </c>
      <c r="D11" s="90">
        <v>92</v>
      </c>
      <c r="E11" s="90">
        <v>115</v>
      </c>
      <c r="F11" s="90">
        <v>105</v>
      </c>
      <c r="G11" s="90">
        <v>135</v>
      </c>
      <c r="H11" s="90">
        <v>90</v>
      </c>
      <c r="I11" s="90">
        <v>70</v>
      </c>
      <c r="J11" s="90">
        <v>158</v>
      </c>
      <c r="K11" s="90">
        <v>145</v>
      </c>
      <c r="L11" s="90">
        <v>95</v>
      </c>
      <c r="M11" s="167"/>
      <c r="N11" s="48"/>
      <c r="O11" s="2"/>
      <c r="P11" s="7"/>
      <c r="Q11" s="7"/>
      <c r="U11" s="49"/>
      <c r="Z11" s="2"/>
      <c r="AC11" s="50"/>
    </row>
    <row r="12" spans="1:30" ht="8.25" customHeight="1" x14ac:dyDescent="0.2">
      <c r="B12" s="51"/>
      <c r="E12" s="52"/>
      <c r="F12" s="53"/>
      <c r="G12" s="54"/>
      <c r="H12" s="55"/>
      <c r="I12" s="56"/>
      <c r="J12" s="56"/>
      <c r="K12" s="56"/>
      <c r="L12" s="57"/>
      <c r="M12" s="47"/>
      <c r="N12" s="48"/>
      <c r="O12" s="2"/>
      <c r="P12" s="7"/>
      <c r="Q12" s="7"/>
      <c r="U12" s="49"/>
      <c r="Z12" s="2"/>
      <c r="AC12" s="50"/>
    </row>
    <row r="13" spans="1:30" ht="18" customHeight="1" x14ac:dyDescent="0.2">
      <c r="D13" s="99"/>
      <c r="E13" s="99"/>
      <c r="F13" s="99"/>
      <c r="G13" s="99"/>
      <c r="H13" s="99"/>
      <c r="I13" s="99"/>
      <c r="J13" s="99"/>
      <c r="K13" s="99"/>
      <c r="L13" s="99"/>
      <c r="M13" s="58">
        <f>SUM(D13:L13)</f>
        <v>0</v>
      </c>
      <c r="N13" s="48"/>
      <c r="O13" s="2"/>
      <c r="P13" s="7"/>
      <c r="Q13" s="7"/>
      <c r="U13" s="49"/>
      <c r="Z13" s="2"/>
      <c r="AC13" s="50"/>
    </row>
    <row r="14" spans="1:30" ht="11.25" customHeight="1" x14ac:dyDescent="0.2">
      <c r="A14" s="174"/>
      <c r="B14" s="174"/>
      <c r="C14" s="174"/>
      <c r="E14" s="25"/>
      <c r="H14" s="25"/>
      <c r="I14" s="3"/>
      <c r="J14" s="3"/>
      <c r="K14" s="3"/>
      <c r="M14" s="2"/>
      <c r="O14" s="2"/>
      <c r="Q14" s="7"/>
    </row>
    <row r="15" spans="1:30" ht="15.75" x14ac:dyDescent="0.2">
      <c r="A15" s="59"/>
      <c r="B15" s="40" t="s">
        <v>39</v>
      </c>
      <c r="C15" s="59"/>
      <c r="E15" s="25"/>
      <c r="H15" s="25"/>
      <c r="I15" s="3"/>
      <c r="J15" s="3"/>
      <c r="K15" s="3"/>
      <c r="M15" s="2"/>
      <c r="O15" s="2"/>
      <c r="Q15" s="7"/>
    </row>
    <row r="16" spans="1:30" s="86" customFormat="1" ht="15" customHeight="1" x14ac:dyDescent="0.2">
      <c r="B16" s="106" t="s">
        <v>82</v>
      </c>
      <c r="C16" s="104"/>
      <c r="D16" s="3"/>
      <c r="E16" s="105"/>
      <c r="F16" s="3"/>
      <c r="G16" s="3"/>
      <c r="H16" s="105"/>
      <c r="I16" s="3"/>
      <c r="J16" s="3"/>
      <c r="K16" s="3"/>
      <c r="L16" s="3"/>
      <c r="M16" s="3"/>
      <c r="N16" s="3"/>
      <c r="O16" s="3"/>
      <c r="P16" s="3"/>
    </row>
    <row r="17" spans="1:29" ht="9" customHeight="1" x14ac:dyDescent="0.2">
      <c r="B17" s="103"/>
      <c r="C17" s="43"/>
      <c r="E17" s="25"/>
      <c r="H17" s="25"/>
      <c r="I17" s="3"/>
      <c r="J17" s="3"/>
      <c r="K17" s="3"/>
      <c r="M17" s="2"/>
      <c r="O17" s="2"/>
      <c r="Q17" s="7"/>
    </row>
    <row r="18" spans="1:29" ht="16.5" customHeight="1" x14ac:dyDescent="0.2">
      <c r="B18" s="180" t="s">
        <v>1</v>
      </c>
      <c r="C18" s="7"/>
      <c r="D18" s="125">
        <f>D9</f>
        <v>45658</v>
      </c>
      <c r="E18" s="125">
        <f t="shared" ref="E18:L18" si="0">E9</f>
        <v>45719</v>
      </c>
      <c r="F18" s="125">
        <f t="shared" si="0"/>
        <v>45761</v>
      </c>
      <c r="G18" s="125">
        <f t="shared" si="0"/>
        <v>45789</v>
      </c>
      <c r="H18" s="125">
        <f t="shared" si="0"/>
        <v>45845</v>
      </c>
      <c r="I18" s="125">
        <f t="shared" si="0"/>
        <v>45866</v>
      </c>
      <c r="J18" s="125">
        <f t="shared" si="0"/>
        <v>45887</v>
      </c>
      <c r="K18" s="125">
        <f t="shared" si="0"/>
        <v>45950</v>
      </c>
      <c r="L18" s="125">
        <f t="shared" si="0"/>
        <v>46013</v>
      </c>
      <c r="M18" s="178" t="s">
        <v>10</v>
      </c>
      <c r="O18" s="164" t="s">
        <v>81</v>
      </c>
      <c r="P18" s="60"/>
      <c r="Q18" s="60"/>
      <c r="R18" s="60"/>
      <c r="S18" s="60"/>
      <c r="T18" s="60"/>
      <c r="V18" s="60"/>
      <c r="W18" s="60"/>
      <c r="X18" s="60"/>
      <c r="Y18" s="60"/>
      <c r="Z18" s="60"/>
      <c r="AA18" s="60"/>
      <c r="AB18" s="60"/>
      <c r="AC18" s="60"/>
    </row>
    <row r="19" spans="1:29" ht="15.75" customHeight="1" x14ac:dyDescent="0.2">
      <c r="B19" s="181"/>
      <c r="C19" s="7"/>
      <c r="D19" s="126">
        <f t="shared" ref="D19:L19" si="1">D10</f>
        <v>45718</v>
      </c>
      <c r="E19" s="126">
        <f t="shared" si="1"/>
        <v>45760</v>
      </c>
      <c r="F19" s="126">
        <f t="shared" si="1"/>
        <v>45788</v>
      </c>
      <c r="G19" s="126">
        <f t="shared" si="1"/>
        <v>45844</v>
      </c>
      <c r="H19" s="126">
        <f t="shared" si="1"/>
        <v>45865</v>
      </c>
      <c r="I19" s="126">
        <f t="shared" si="1"/>
        <v>45886</v>
      </c>
      <c r="J19" s="126">
        <f t="shared" si="1"/>
        <v>45949</v>
      </c>
      <c r="K19" s="126">
        <f t="shared" si="1"/>
        <v>46012</v>
      </c>
      <c r="L19" s="126">
        <f t="shared" si="1"/>
        <v>46022</v>
      </c>
      <c r="M19" s="179"/>
      <c r="O19" s="165"/>
      <c r="P19" s="60"/>
      <c r="Q19" s="60"/>
      <c r="R19" s="60"/>
      <c r="S19" s="60"/>
      <c r="T19" s="60"/>
      <c r="V19" s="60"/>
      <c r="W19" s="60"/>
      <c r="X19" s="60"/>
      <c r="Y19" s="60"/>
      <c r="Z19" s="60"/>
      <c r="AA19" s="60"/>
      <c r="AB19" s="60"/>
      <c r="AC19" s="60"/>
    </row>
    <row r="20" spans="1:29" ht="18" customHeight="1" x14ac:dyDescent="0.2">
      <c r="B20" s="61" t="s">
        <v>12</v>
      </c>
      <c r="C20" s="7"/>
      <c r="D20" s="99"/>
      <c r="E20" s="99"/>
      <c r="F20" s="99"/>
      <c r="G20" s="99"/>
      <c r="H20" s="99"/>
      <c r="I20" s="99"/>
      <c r="J20" s="99"/>
      <c r="K20" s="99"/>
      <c r="L20" s="99"/>
      <c r="M20" s="100">
        <f>SUMPRODUCT($D$13:$L$13,D20:L20)</f>
        <v>0</v>
      </c>
      <c r="O20" s="33">
        <v>95</v>
      </c>
      <c r="P20" s="62"/>
      <c r="Q20" s="62"/>
      <c r="R20" s="62"/>
      <c r="S20" s="62"/>
      <c r="T20" s="63"/>
      <c r="U20" s="64"/>
      <c r="V20" s="65"/>
      <c r="W20" s="65"/>
      <c r="X20" s="65"/>
      <c r="Y20" s="65"/>
      <c r="Z20" s="65"/>
      <c r="AA20" s="65"/>
      <c r="AB20" s="65"/>
      <c r="AC20" s="63"/>
    </row>
    <row r="21" spans="1:29" ht="18" customHeight="1" x14ac:dyDescent="0.2">
      <c r="B21" s="61" t="s">
        <v>13</v>
      </c>
      <c r="C21" s="7"/>
      <c r="D21" s="99"/>
      <c r="E21" s="99"/>
      <c r="F21" s="99"/>
      <c r="G21" s="99"/>
      <c r="H21" s="99"/>
      <c r="I21" s="99"/>
      <c r="J21" s="99"/>
      <c r="K21" s="99"/>
      <c r="L21" s="99"/>
      <c r="M21" s="100">
        <f>SUMPRODUCT($D$13:$L$13,D21:L21)</f>
        <v>0</v>
      </c>
      <c r="O21" s="33">
        <v>105</v>
      </c>
      <c r="P21" s="62"/>
      <c r="Q21" s="62"/>
      <c r="R21" s="62"/>
      <c r="S21" s="62"/>
      <c r="T21" s="63"/>
      <c r="U21" s="64"/>
      <c r="V21" s="65"/>
      <c r="W21" s="65"/>
      <c r="X21" s="65"/>
      <c r="Y21" s="65"/>
      <c r="Z21" s="65"/>
      <c r="AA21" s="65"/>
      <c r="AB21" s="65"/>
      <c r="AC21" s="63"/>
    </row>
    <row r="22" spans="1:29" ht="18" customHeight="1" x14ac:dyDescent="0.2">
      <c r="B22" s="61" t="s">
        <v>14</v>
      </c>
      <c r="C22" s="7"/>
      <c r="D22" s="99"/>
      <c r="E22" s="99"/>
      <c r="F22" s="99"/>
      <c r="G22" s="99"/>
      <c r="H22" s="99"/>
      <c r="I22" s="99"/>
      <c r="J22" s="99"/>
      <c r="K22" s="99"/>
      <c r="L22" s="99"/>
      <c r="M22" s="100">
        <f>SUMPRODUCT($D$13:$L$13,D22:L22)</f>
        <v>0</v>
      </c>
      <c r="O22" s="33">
        <v>155</v>
      </c>
      <c r="P22" s="62"/>
      <c r="Q22" s="62"/>
      <c r="R22" s="62"/>
      <c r="S22" s="62"/>
      <c r="T22" s="63"/>
      <c r="U22" s="64"/>
      <c r="V22" s="65"/>
      <c r="W22" s="65"/>
      <c r="X22" s="65"/>
      <c r="Y22" s="65"/>
      <c r="Z22" s="65"/>
      <c r="AA22" s="65"/>
      <c r="AB22" s="65"/>
      <c r="AC22" s="63"/>
    </row>
    <row r="23" spans="1:29" ht="18" customHeight="1" x14ac:dyDescent="0.2">
      <c r="B23" s="61" t="s">
        <v>15</v>
      </c>
      <c r="C23" s="7"/>
      <c r="D23" s="99"/>
      <c r="E23" s="99"/>
      <c r="F23" s="99"/>
      <c r="G23" s="99"/>
      <c r="H23" s="99"/>
      <c r="I23" s="99"/>
      <c r="J23" s="99"/>
      <c r="K23" s="99"/>
      <c r="L23" s="99"/>
      <c r="M23" s="100">
        <f>SUMPRODUCT($D$13:$L$13,D23:L23)</f>
        <v>0</v>
      </c>
      <c r="O23" s="33">
        <v>75</v>
      </c>
      <c r="P23" s="62"/>
      <c r="Q23" s="62"/>
      <c r="R23" s="62"/>
      <c r="S23" s="62"/>
      <c r="T23" s="63"/>
      <c r="U23" s="64"/>
      <c r="V23" s="65"/>
      <c r="W23" s="65"/>
      <c r="X23" s="65"/>
      <c r="Y23" s="65"/>
      <c r="Z23" s="65"/>
      <c r="AA23" s="65"/>
      <c r="AB23" s="65"/>
      <c r="AC23" s="63"/>
    </row>
    <row r="24" spans="1:29" s="9" customFormat="1" ht="18" customHeight="1" x14ac:dyDescent="0.25">
      <c r="A24" s="7"/>
      <c r="B24" s="61" t="s">
        <v>62</v>
      </c>
      <c r="C24" s="2"/>
      <c r="D24" s="66">
        <f>SUM(D20:D23)</f>
        <v>0</v>
      </c>
      <c r="E24" s="66">
        <f>SUM(E20:E23)</f>
        <v>0</v>
      </c>
      <c r="F24" s="66">
        <f t="shared" ref="F24:L24" si="2">SUM(F20:F23)</f>
        <v>0</v>
      </c>
      <c r="G24" s="66">
        <f t="shared" si="2"/>
        <v>0</v>
      </c>
      <c r="H24" s="66">
        <f>SUM(H20:H23)</f>
        <v>0</v>
      </c>
      <c r="I24" s="66">
        <f>SUM(I20:I23)</f>
        <v>0</v>
      </c>
      <c r="J24" s="66">
        <f>SUM(J20:J23)</f>
        <v>0</v>
      </c>
      <c r="K24" s="66">
        <f>SUM(K20:K23)</f>
        <v>0</v>
      </c>
      <c r="L24" s="66">
        <f t="shared" si="2"/>
        <v>0</v>
      </c>
      <c r="M24" s="67">
        <f>SUM(M20:M23)</f>
        <v>0</v>
      </c>
      <c r="O24" s="62"/>
      <c r="P24" s="62"/>
      <c r="Q24" s="62"/>
      <c r="R24" s="62"/>
      <c r="S24" s="62"/>
      <c r="T24" s="62"/>
      <c r="U24" s="64"/>
      <c r="V24" s="68"/>
      <c r="W24" s="68"/>
      <c r="X24" s="68"/>
      <c r="Y24" s="68"/>
      <c r="Z24" s="68"/>
      <c r="AA24" s="68"/>
      <c r="AB24" s="68"/>
      <c r="AC24" s="62"/>
    </row>
    <row r="25" spans="1:29" s="107" customFormat="1" ht="11.25" x14ac:dyDescent="0.2">
      <c r="B25" s="108"/>
      <c r="D25" s="109" t="str">
        <f>IF(D20&gt;0.5,"max 50%","")</f>
        <v/>
      </c>
      <c r="E25" s="109" t="str">
        <f t="shared" ref="E25:L25" si="3">IF(E20&gt;0.5,"max 50%","")</f>
        <v/>
      </c>
      <c r="F25" s="109" t="str">
        <f t="shared" si="3"/>
        <v/>
      </c>
      <c r="G25" s="109" t="str">
        <f t="shared" si="3"/>
        <v/>
      </c>
      <c r="H25" s="109" t="str">
        <f t="shared" si="3"/>
        <v/>
      </c>
      <c r="I25" s="109" t="str">
        <f t="shared" si="3"/>
        <v/>
      </c>
      <c r="J25" s="109" t="str">
        <f t="shared" si="3"/>
        <v/>
      </c>
      <c r="K25" s="109" t="str">
        <f t="shared" si="3"/>
        <v/>
      </c>
      <c r="L25" s="109" t="str">
        <f t="shared" si="3"/>
        <v/>
      </c>
      <c r="M25" s="109"/>
      <c r="N25" s="110"/>
      <c r="O25" s="110"/>
      <c r="P25" s="110"/>
      <c r="Q25" s="110"/>
      <c r="R25" s="110"/>
      <c r="S25" s="110"/>
      <c r="T25" s="110"/>
    </row>
    <row r="26" spans="1:29" s="9" customFormat="1" ht="24" customHeight="1" x14ac:dyDescent="0.25">
      <c r="A26" s="7"/>
      <c r="B26" s="4"/>
      <c r="C26" s="2"/>
      <c r="D26" s="2"/>
      <c r="E26" s="191" t="s">
        <v>35</v>
      </c>
      <c r="F26" s="191"/>
      <c r="G26" s="70"/>
      <c r="H26" s="191" t="s">
        <v>36</v>
      </c>
      <c r="I26" s="191"/>
      <c r="J26" s="148"/>
      <c r="K26" s="191" t="s">
        <v>37</v>
      </c>
      <c r="L26" s="191"/>
      <c r="N26" s="69"/>
      <c r="O26" s="69"/>
      <c r="P26" s="69"/>
      <c r="Q26" s="69"/>
      <c r="R26" s="69"/>
      <c r="S26" s="69"/>
      <c r="T26" s="69"/>
    </row>
    <row r="27" spans="1:29" s="9" customFormat="1" ht="13.5" customHeight="1" x14ac:dyDescent="0.25">
      <c r="A27" s="7"/>
      <c r="B27" s="4"/>
      <c r="C27" s="2"/>
      <c r="D27" s="2"/>
      <c r="E27" s="197">
        <v>100</v>
      </c>
      <c r="F27" s="198"/>
      <c r="G27" s="70"/>
      <c r="H27" s="197">
        <v>105</v>
      </c>
      <c r="I27" s="198"/>
      <c r="J27" s="149"/>
      <c r="K27" s="197">
        <v>108</v>
      </c>
      <c r="L27" s="198"/>
      <c r="N27" s="69"/>
      <c r="O27" s="69"/>
      <c r="P27" s="69"/>
      <c r="Q27" s="69"/>
      <c r="R27" s="69"/>
      <c r="S27" s="69"/>
      <c r="T27" s="69"/>
    </row>
    <row r="28" spans="1:29" s="9" customFormat="1" ht="9" customHeight="1" x14ac:dyDescent="0.25">
      <c r="A28" s="7"/>
      <c r="B28" s="4"/>
      <c r="C28" s="2"/>
      <c r="D28" s="2"/>
      <c r="E28" s="71"/>
      <c r="F28" s="71"/>
      <c r="G28" s="70"/>
      <c r="H28" s="72"/>
      <c r="I28" s="72"/>
      <c r="J28" s="149"/>
      <c r="K28" s="72"/>
      <c r="L28" s="72"/>
      <c r="N28" s="69"/>
      <c r="O28" s="69"/>
      <c r="P28" s="69"/>
      <c r="Q28" s="69"/>
      <c r="R28" s="69"/>
      <c r="S28" s="69"/>
      <c r="T28" s="69"/>
    </row>
    <row r="29" spans="1:29" s="8" customFormat="1" ht="18.75" x14ac:dyDescent="0.25">
      <c r="B29" s="193" t="s">
        <v>16</v>
      </c>
      <c r="C29" s="194"/>
      <c r="E29" s="195" t="str">
        <f>IF(D4=0,"-",IF(D4="Enfants 4-10 ans",100,IF(M13&lt;&gt;1,"-",IF(M24&lt;&gt;1,"-",'CALCULS M6'!M36))))</f>
        <v>-</v>
      </c>
      <c r="F29" s="196"/>
      <c r="G29" s="91"/>
      <c r="H29" s="195" t="str">
        <f>IF($D$4=0,"-",IF($D$4="Enfants 4-10 ans",$E$29*H27/100,IF($M$13&lt;&gt;1,"-",IF($M$24&lt;&gt;1,"-",$E$29*H27/100))))</f>
        <v>-</v>
      </c>
      <c r="I29" s="196"/>
      <c r="J29" s="149"/>
      <c r="K29" s="195" t="str">
        <f>IF($D$4=0,"-",IF($D$4="Enfants 4-10 ans",$E$29*K27/100,IF($M$13&lt;&gt;1,"-",IF($M$24&lt;&gt;1,"-",$E$29*K27/100))))</f>
        <v>-</v>
      </c>
      <c r="L29" s="196"/>
      <c r="M29" s="9"/>
      <c r="N29" s="69"/>
      <c r="O29" s="69"/>
      <c r="P29" s="69"/>
      <c r="Q29" s="69"/>
      <c r="R29" s="69"/>
      <c r="S29" s="69"/>
      <c r="T29" s="69"/>
      <c r="V29" s="73"/>
      <c r="W29" s="73"/>
      <c r="X29" s="73"/>
      <c r="Y29" s="73"/>
      <c r="Z29" s="73"/>
      <c r="AA29" s="73"/>
      <c r="AB29" s="73"/>
    </row>
    <row r="30" spans="1:29" s="9" customFormat="1" ht="14.25" customHeight="1" x14ac:dyDescent="0.25">
      <c r="A30" s="7"/>
      <c r="B30" s="4"/>
      <c r="C30" s="2"/>
      <c r="D30" s="2"/>
      <c r="E30" s="185" t="str">
        <f>IF(D4=0,"",IF(M13=0,"",IF(M24=0,"",IF(M13&lt;&gt;100%,"% incorrects",IF(M24&lt;&gt;100%,"% incorrects","")))))</f>
        <v/>
      </c>
      <c r="F30" s="185"/>
      <c r="G30" s="74"/>
      <c r="H30" s="186" t="str">
        <f>E30</f>
        <v/>
      </c>
      <c r="I30" s="186"/>
      <c r="J30" s="150"/>
      <c r="K30" s="74"/>
      <c r="L30" s="153" t="str">
        <f>E30</f>
        <v/>
      </c>
      <c r="N30" s="5"/>
      <c r="P30" s="5"/>
      <c r="Q30" s="5"/>
    </row>
    <row r="31" spans="1:29" s="9" customFormat="1" ht="13.5" customHeight="1" x14ac:dyDescent="0.25">
      <c r="A31" s="8"/>
      <c r="B31" s="6" t="s">
        <v>33</v>
      </c>
      <c r="C31" s="39"/>
      <c r="D31" s="8"/>
      <c r="E31" s="37"/>
      <c r="F31" s="5"/>
      <c r="G31" s="111"/>
      <c r="H31" s="130"/>
      <c r="I31" s="5"/>
      <c r="J31" s="5"/>
      <c r="L31" s="130"/>
      <c r="N31" s="5"/>
      <c r="P31" s="5"/>
      <c r="Q31" s="5"/>
    </row>
    <row r="32" spans="1:29" ht="15.75" x14ac:dyDescent="0.25">
      <c r="A32" s="59"/>
      <c r="B32" s="40" t="s">
        <v>40</v>
      </c>
      <c r="C32" s="59"/>
      <c r="E32" s="25"/>
      <c r="H32" s="25"/>
      <c r="I32" s="3"/>
      <c r="J32" s="3"/>
      <c r="M32" s="9"/>
      <c r="O32" s="2"/>
    </row>
    <row r="33" spans="1:17" ht="10.5" customHeight="1" x14ac:dyDescent="0.25">
      <c r="A33" s="59"/>
      <c r="B33" s="40"/>
      <c r="C33" s="59"/>
      <c r="E33" s="25"/>
      <c r="H33" s="25"/>
      <c r="I33" s="3"/>
      <c r="J33" s="3"/>
      <c r="M33" s="9"/>
      <c r="O33" s="2"/>
    </row>
    <row r="34" spans="1:17" s="9" customFormat="1" ht="25.5" customHeight="1" x14ac:dyDescent="0.25">
      <c r="B34" s="192" t="s">
        <v>64</v>
      </c>
      <c r="C34" s="192"/>
      <c r="D34" s="5"/>
      <c r="E34" s="187"/>
      <c r="F34" s="188"/>
      <c r="G34" s="132"/>
      <c r="H34" s="77"/>
      <c r="I34" s="131"/>
      <c r="J34" s="131"/>
      <c r="K34" s="76"/>
      <c r="L34" s="77"/>
      <c r="N34" s="5"/>
      <c r="P34" s="5"/>
      <c r="Q34" s="5"/>
    </row>
    <row r="35" spans="1:17" s="9" customFormat="1" ht="16.5" customHeight="1" x14ac:dyDescent="0.25">
      <c r="B35" s="101" t="s">
        <v>63</v>
      </c>
      <c r="C35" s="5"/>
      <c r="D35" s="5"/>
      <c r="E35" s="79"/>
      <c r="F35" s="79"/>
      <c r="H35" s="79"/>
      <c r="I35" s="79"/>
      <c r="J35" s="79"/>
      <c r="L35" s="79"/>
      <c r="N35" s="5"/>
      <c r="P35" s="5"/>
      <c r="Q35" s="5"/>
    </row>
    <row r="36" spans="1:17" s="9" customFormat="1" ht="33.6" customHeight="1" x14ac:dyDescent="0.25">
      <c r="B36" s="192" t="s">
        <v>65</v>
      </c>
      <c r="C36" s="192"/>
      <c r="D36" s="80"/>
      <c r="E36" s="189" t="str">
        <f>IF(E29="-","-",E34*E29/100)</f>
        <v>-</v>
      </c>
      <c r="F36" s="190"/>
      <c r="H36" s="189" t="str">
        <f>IF(H29="-","-",E34*H29/100)</f>
        <v>-</v>
      </c>
      <c r="I36" s="190"/>
      <c r="J36" s="151"/>
      <c r="K36" s="189" t="str">
        <f>IF(K29="-","-",E34*K29/100)</f>
        <v>-</v>
      </c>
      <c r="L36" s="190"/>
      <c r="N36" s="5"/>
      <c r="P36" s="5"/>
      <c r="Q36" s="5"/>
    </row>
    <row r="37" spans="1:17" ht="7.5" customHeight="1" x14ac:dyDescent="0.2">
      <c r="G37" s="7"/>
      <c r="H37" s="81"/>
      <c r="I37" s="82"/>
      <c r="J37" s="82"/>
      <c r="K37" s="82"/>
      <c r="M37" s="82"/>
    </row>
    <row r="38" spans="1:17" x14ac:dyDescent="0.2">
      <c r="B38" s="83" t="s">
        <v>25</v>
      </c>
    </row>
    <row r="39" spans="1:17" ht="35.25" customHeight="1" x14ac:dyDescent="0.2"/>
    <row r="40" spans="1:17" ht="18.75" x14ac:dyDescent="0.2">
      <c r="B40" s="6" t="s">
        <v>79</v>
      </c>
    </row>
    <row r="42" spans="1:17" x14ac:dyDescent="0.2">
      <c r="B42" s="182" t="s">
        <v>35</v>
      </c>
      <c r="D42" s="127">
        <f>D9</f>
        <v>45658</v>
      </c>
      <c r="E42" s="127">
        <f t="shared" ref="E42:I42" si="4">E9</f>
        <v>45719</v>
      </c>
      <c r="F42" s="127">
        <f t="shared" si="4"/>
        <v>45761</v>
      </c>
      <c r="G42" s="127">
        <f t="shared" si="4"/>
        <v>45789</v>
      </c>
      <c r="H42" s="127">
        <f t="shared" si="4"/>
        <v>45845</v>
      </c>
      <c r="I42" s="127">
        <f t="shared" si="4"/>
        <v>45866</v>
      </c>
      <c r="J42" s="127">
        <f t="shared" ref="J42:L42" si="5">J9</f>
        <v>45887</v>
      </c>
      <c r="K42" s="127">
        <f t="shared" si="5"/>
        <v>45950</v>
      </c>
      <c r="L42" s="127">
        <f t="shared" si="5"/>
        <v>46013</v>
      </c>
      <c r="M42" s="2"/>
      <c r="N42" s="7"/>
      <c r="O42" s="2"/>
      <c r="Q42" s="7"/>
    </row>
    <row r="43" spans="1:17" x14ac:dyDescent="0.2">
      <c r="B43" s="183"/>
      <c r="D43" s="128">
        <f>D10</f>
        <v>45718</v>
      </c>
      <c r="E43" s="128">
        <f t="shared" ref="E43:I43" si="6">E10</f>
        <v>45760</v>
      </c>
      <c r="F43" s="128">
        <f t="shared" si="6"/>
        <v>45788</v>
      </c>
      <c r="G43" s="128">
        <f t="shared" si="6"/>
        <v>45844</v>
      </c>
      <c r="H43" s="128">
        <f t="shared" si="6"/>
        <v>45865</v>
      </c>
      <c r="I43" s="128">
        <f t="shared" si="6"/>
        <v>45886</v>
      </c>
      <c r="J43" s="128">
        <f t="shared" ref="J43:L43" si="7">J10</f>
        <v>45949</v>
      </c>
      <c r="K43" s="128">
        <f t="shared" si="7"/>
        <v>46012</v>
      </c>
      <c r="L43" s="128">
        <f t="shared" si="7"/>
        <v>46022</v>
      </c>
      <c r="M43" s="2"/>
      <c r="N43" s="7"/>
      <c r="O43" s="2"/>
      <c r="Q43" s="7"/>
    </row>
    <row r="44" spans="1:17" x14ac:dyDescent="0.2">
      <c r="B44" s="183"/>
      <c r="C44" s="85" t="s">
        <v>29</v>
      </c>
      <c r="D44" s="102" t="str">
        <f>IF($E$34=0,"-",IF($D$4=0,"-",$E$34*'CALCULS M6'!D8))</f>
        <v>-</v>
      </c>
      <c r="E44" s="102" t="str">
        <f>IF($E$34=0,"-",IF($D$4=0,"-",$E$34*'CALCULS M6'!E8))</f>
        <v>-</v>
      </c>
      <c r="F44" s="102" t="str">
        <f>IF($E$34=0,"-",IF($D$4=0,"-",$E$34*'CALCULS M6'!F8))</f>
        <v>-</v>
      </c>
      <c r="G44" s="102" t="str">
        <f>IF($E$34=0,"-",IF($D$4=0,"-",$E$34*'CALCULS M6'!G8))</f>
        <v>-</v>
      </c>
      <c r="H44" s="102" t="str">
        <f>IF($E$34=0,"-",IF($D$4=0,"-",$E$34*'CALCULS M6'!H8))</f>
        <v>-</v>
      </c>
      <c r="I44" s="102" t="str">
        <f>IF($E$34=0,"-",IF($D$4=0,"-",$E$34*'CALCULS M6'!I8))</f>
        <v>-</v>
      </c>
      <c r="J44" s="102" t="str">
        <f>IF($E$34=0,"-",IF($D$4=0,"-",$E$34*'CALCULS M6'!J8))</f>
        <v>-</v>
      </c>
      <c r="K44" s="102" t="str">
        <f>IF($E$34=0,"-",IF($D$4=0,"-",$E$34*'CALCULS M6'!K8))</f>
        <v>-</v>
      </c>
      <c r="L44" s="102" t="str">
        <f>IF($E$34=0,"-",IF($D$4=0,"-",$E$34*'CALCULS M6'!L8))</f>
        <v>-</v>
      </c>
      <c r="M44" s="2"/>
      <c r="N44" s="7"/>
      <c r="O44" s="2"/>
      <c r="Q44" s="7"/>
    </row>
    <row r="45" spans="1:17" x14ac:dyDescent="0.2">
      <c r="B45" s="183"/>
      <c r="C45" s="85" t="s">
        <v>30</v>
      </c>
      <c r="D45" s="102" t="str">
        <f>IF($E$34=0,"-",IF($D$4=0,"-",$E$34*'CALCULS M6'!D9))</f>
        <v>-</v>
      </c>
      <c r="E45" s="102" t="str">
        <f>IF($E$34=0,"-",IF($D$4=0,"-",$E$34*'CALCULS M6'!E9))</f>
        <v>-</v>
      </c>
      <c r="F45" s="102" t="str">
        <f>IF($E$34=0,"-",IF($D$4=0,"-",$E$34*'CALCULS M6'!F9))</f>
        <v>-</v>
      </c>
      <c r="G45" s="102" t="str">
        <f>IF($E$34=0,"-",IF($D$4=0,"-",$E$34*'CALCULS M6'!G9))</f>
        <v>-</v>
      </c>
      <c r="H45" s="102" t="str">
        <f>IF($E$34=0,"-",IF($D$4=0,"-",$E$34*'CALCULS M6'!H9))</f>
        <v>-</v>
      </c>
      <c r="I45" s="102" t="str">
        <f>IF($E$34=0,"-",IF($D$4=0,"-",$E$34*'CALCULS M6'!I9))</f>
        <v>-</v>
      </c>
      <c r="J45" s="102" t="str">
        <f>IF($E$34=0,"-",IF($D$4=0,"-",$E$34*'CALCULS M6'!J9))</f>
        <v>-</v>
      </c>
      <c r="K45" s="102" t="str">
        <f>IF($E$34=0,"-",IF($D$4=0,"-",$E$34*'CALCULS M6'!K9))</f>
        <v>-</v>
      </c>
      <c r="L45" s="102" t="str">
        <f>IF($E$34=0,"-",IF($D$4=0,"-",$E$34*'CALCULS M6'!L9))</f>
        <v>-</v>
      </c>
      <c r="M45" s="2"/>
      <c r="N45" s="7"/>
      <c r="O45" s="2"/>
      <c r="Q45" s="7"/>
    </row>
    <row r="46" spans="1:17" x14ac:dyDescent="0.2">
      <c r="B46" s="183"/>
      <c r="C46" s="85" t="s">
        <v>31</v>
      </c>
      <c r="D46" s="102" t="str">
        <f>IF($E$34=0,"-",IF($D$4=0,"-",$E$34*'CALCULS M6'!D10))</f>
        <v>-</v>
      </c>
      <c r="E46" s="102" t="str">
        <f>IF($E$34=0,"-",IF($D$4=0,"-",$E$34*'CALCULS M6'!E10))</f>
        <v>-</v>
      </c>
      <c r="F46" s="102" t="str">
        <f>IF($E$34=0,"-",IF($D$4=0,"-",$E$34*'CALCULS M6'!F10))</f>
        <v>-</v>
      </c>
      <c r="G46" s="102" t="str">
        <f>IF($E$34=0,"-",IF($D$4=0,"-",$E$34*'CALCULS M6'!G10))</f>
        <v>-</v>
      </c>
      <c r="H46" s="102" t="str">
        <f>IF($E$34=0,"-",IF($D$4=0,"-",$E$34*'CALCULS M6'!H10))</f>
        <v>-</v>
      </c>
      <c r="I46" s="102" t="str">
        <f>IF($E$34=0,"-",IF($D$4=0,"-",$E$34*'CALCULS M6'!I10))</f>
        <v>-</v>
      </c>
      <c r="J46" s="102" t="str">
        <f>IF($E$34=0,"-",IF($D$4=0,"-",$E$34*'CALCULS M6'!J10))</f>
        <v>-</v>
      </c>
      <c r="K46" s="102" t="str">
        <f>IF($E$34=0,"-",IF($D$4=0,"-",$E$34*'CALCULS M6'!K10))</f>
        <v>-</v>
      </c>
      <c r="L46" s="102" t="str">
        <f>IF($E$34=0,"-",IF($D$4=0,"-",$E$34*'CALCULS M6'!L10))</f>
        <v>-</v>
      </c>
      <c r="M46" s="2"/>
      <c r="N46" s="7"/>
      <c r="O46" s="2"/>
      <c r="Q46" s="7"/>
    </row>
    <row r="47" spans="1:17" x14ac:dyDescent="0.2">
      <c r="B47" s="184"/>
      <c r="C47" s="85" t="s">
        <v>32</v>
      </c>
      <c r="D47" s="102" t="str">
        <f>IF($E$34=0,"-",IF($D$4=0,"-",$E$34*'CALCULS M6'!D11))</f>
        <v>-</v>
      </c>
      <c r="E47" s="102" t="str">
        <f>IF($E$34=0,"-",IF($D$4=0,"-",$E$34*'CALCULS M6'!E11))</f>
        <v>-</v>
      </c>
      <c r="F47" s="102" t="str">
        <f>IF($E$34=0,"-",IF($D$4=0,"-",$E$34*'CALCULS M6'!F11))</f>
        <v>-</v>
      </c>
      <c r="G47" s="102" t="str">
        <f>IF($E$34=0,"-",IF($D$4=0,"-",$E$34*'CALCULS M6'!G11))</f>
        <v>-</v>
      </c>
      <c r="H47" s="102" t="str">
        <f>IF($E$34=0,"-",IF($D$4=0,"-",$E$34*'CALCULS M6'!H11))</f>
        <v>-</v>
      </c>
      <c r="I47" s="102" t="str">
        <f>IF($E$34=0,"-",IF($D$4=0,"-",$E$34*'CALCULS M6'!I11))</f>
        <v>-</v>
      </c>
      <c r="J47" s="102" t="str">
        <f>IF($E$34=0,"-",IF($D$4=0,"-",$E$34*'CALCULS M6'!J11))</f>
        <v>-</v>
      </c>
      <c r="K47" s="102" t="str">
        <f>IF($E$34=0,"-",IF($D$4=0,"-",$E$34*'CALCULS M6'!K11))</f>
        <v>-</v>
      </c>
      <c r="L47" s="102" t="str">
        <f>IF($E$34=0,"-",IF($D$4=0,"-",$E$34*'CALCULS M6'!L11))</f>
        <v>-</v>
      </c>
      <c r="M47" s="2"/>
      <c r="N47" s="7"/>
      <c r="O47" s="2"/>
      <c r="Q47" s="7"/>
    </row>
    <row r="48" spans="1:17" x14ac:dyDescent="0.2">
      <c r="B48" s="84"/>
      <c r="M48" s="2"/>
      <c r="N48" s="7"/>
      <c r="O48" s="2"/>
      <c r="Q48" s="7"/>
    </row>
    <row r="49" spans="2:17" x14ac:dyDescent="0.2">
      <c r="B49" s="182" t="s">
        <v>36</v>
      </c>
      <c r="D49" s="127">
        <f>D42</f>
        <v>45658</v>
      </c>
      <c r="E49" s="127">
        <f t="shared" ref="E49:I49" si="8">E42</f>
        <v>45719</v>
      </c>
      <c r="F49" s="127">
        <f t="shared" si="8"/>
        <v>45761</v>
      </c>
      <c r="G49" s="127">
        <f t="shared" si="8"/>
        <v>45789</v>
      </c>
      <c r="H49" s="127">
        <f t="shared" si="8"/>
        <v>45845</v>
      </c>
      <c r="I49" s="127">
        <f t="shared" si="8"/>
        <v>45866</v>
      </c>
      <c r="J49" s="127">
        <f t="shared" ref="J49" si="9">J42</f>
        <v>45887</v>
      </c>
      <c r="K49" s="127">
        <f t="shared" ref="K49:L49" si="10">K42</f>
        <v>45950</v>
      </c>
      <c r="L49" s="127">
        <f t="shared" si="10"/>
        <v>46013</v>
      </c>
      <c r="M49" s="2"/>
      <c r="N49" s="7"/>
      <c r="O49" s="2"/>
      <c r="Q49" s="7"/>
    </row>
    <row r="50" spans="2:17" x14ac:dyDescent="0.2">
      <c r="B50" s="183"/>
      <c r="D50" s="128">
        <f>D43</f>
        <v>45718</v>
      </c>
      <c r="E50" s="128">
        <f t="shared" ref="E50:I50" si="11">E43</f>
        <v>45760</v>
      </c>
      <c r="F50" s="128">
        <f t="shared" si="11"/>
        <v>45788</v>
      </c>
      <c r="G50" s="128">
        <f t="shared" si="11"/>
        <v>45844</v>
      </c>
      <c r="H50" s="128">
        <f t="shared" si="11"/>
        <v>45865</v>
      </c>
      <c r="I50" s="128">
        <f t="shared" si="11"/>
        <v>45886</v>
      </c>
      <c r="J50" s="128">
        <f t="shared" ref="J50" si="12">J43</f>
        <v>45949</v>
      </c>
      <c r="K50" s="128">
        <f t="shared" ref="K50:L50" si="13">K43</f>
        <v>46012</v>
      </c>
      <c r="L50" s="128">
        <f t="shared" si="13"/>
        <v>46022</v>
      </c>
      <c r="M50" s="2"/>
      <c r="N50" s="7"/>
      <c r="O50" s="2"/>
      <c r="Q50" s="7"/>
    </row>
    <row r="51" spans="2:17" x14ac:dyDescent="0.2">
      <c r="B51" s="183"/>
      <c r="C51" s="85" t="s">
        <v>29</v>
      </c>
      <c r="D51" s="102" t="str">
        <f t="shared" ref="D51:I51" si="14">IF($E$34=0,"-",IF($D$4=0,"-",D44*1.05))</f>
        <v>-</v>
      </c>
      <c r="E51" s="102" t="str">
        <f t="shared" si="14"/>
        <v>-</v>
      </c>
      <c r="F51" s="102" t="str">
        <f t="shared" si="14"/>
        <v>-</v>
      </c>
      <c r="G51" s="102" t="str">
        <f t="shared" si="14"/>
        <v>-</v>
      </c>
      <c r="H51" s="102" t="str">
        <f t="shared" si="14"/>
        <v>-</v>
      </c>
      <c r="I51" s="102" t="str">
        <f t="shared" si="14"/>
        <v>-</v>
      </c>
      <c r="J51" s="102" t="str">
        <f t="shared" ref="J51" si="15">IF($E$34=0,"-",IF($D$4=0,"-",J44*1.05))</f>
        <v>-</v>
      </c>
      <c r="K51" s="102" t="str">
        <f t="shared" ref="K51:L51" si="16">IF($E$34=0,"-",IF($D$4=0,"-",K44*1.05))</f>
        <v>-</v>
      </c>
      <c r="L51" s="102" t="str">
        <f t="shared" si="16"/>
        <v>-</v>
      </c>
      <c r="M51" s="2"/>
      <c r="N51" s="7"/>
      <c r="O51" s="2"/>
      <c r="Q51" s="7"/>
    </row>
    <row r="52" spans="2:17" x14ac:dyDescent="0.2">
      <c r="B52" s="183"/>
      <c r="C52" s="85" t="s">
        <v>30</v>
      </c>
      <c r="D52" s="102" t="str">
        <f t="shared" ref="D52:I52" si="17">IF($E$34=0,"-",IF($D$4=0,"-",D45*1.05))</f>
        <v>-</v>
      </c>
      <c r="E52" s="102" t="str">
        <f t="shared" si="17"/>
        <v>-</v>
      </c>
      <c r="F52" s="102" t="str">
        <f t="shared" si="17"/>
        <v>-</v>
      </c>
      <c r="G52" s="102" t="str">
        <f t="shared" si="17"/>
        <v>-</v>
      </c>
      <c r="H52" s="102" t="str">
        <f t="shared" si="17"/>
        <v>-</v>
      </c>
      <c r="I52" s="102" t="str">
        <f t="shared" si="17"/>
        <v>-</v>
      </c>
      <c r="J52" s="102" t="str">
        <f t="shared" ref="J52" si="18">IF($E$34=0,"-",IF($D$4=0,"-",J45*1.05))</f>
        <v>-</v>
      </c>
      <c r="K52" s="102" t="str">
        <f t="shared" ref="K52:L52" si="19">IF($E$34=0,"-",IF($D$4=0,"-",K45*1.05))</f>
        <v>-</v>
      </c>
      <c r="L52" s="102" t="str">
        <f t="shared" si="19"/>
        <v>-</v>
      </c>
      <c r="M52" s="2"/>
      <c r="N52" s="7"/>
      <c r="O52" s="2"/>
      <c r="Q52" s="7"/>
    </row>
    <row r="53" spans="2:17" x14ac:dyDescent="0.2">
      <c r="B53" s="183"/>
      <c r="C53" s="85" t="s">
        <v>31</v>
      </c>
      <c r="D53" s="102" t="str">
        <f t="shared" ref="D53:I53" si="20">IF($E$34=0,"-",IF($D$4=0,"-",D46*1.05))</f>
        <v>-</v>
      </c>
      <c r="E53" s="102" t="str">
        <f t="shared" si="20"/>
        <v>-</v>
      </c>
      <c r="F53" s="102" t="str">
        <f t="shared" si="20"/>
        <v>-</v>
      </c>
      <c r="G53" s="102" t="str">
        <f t="shared" si="20"/>
        <v>-</v>
      </c>
      <c r="H53" s="102" t="str">
        <f t="shared" si="20"/>
        <v>-</v>
      </c>
      <c r="I53" s="102" t="str">
        <f t="shared" si="20"/>
        <v>-</v>
      </c>
      <c r="J53" s="102" t="str">
        <f t="shared" ref="J53" si="21">IF($E$34=0,"-",IF($D$4=0,"-",J46*1.05))</f>
        <v>-</v>
      </c>
      <c r="K53" s="102" t="str">
        <f t="shared" ref="K53:L53" si="22">IF($E$34=0,"-",IF($D$4=0,"-",K46*1.05))</f>
        <v>-</v>
      </c>
      <c r="L53" s="102" t="str">
        <f t="shared" si="22"/>
        <v>-</v>
      </c>
      <c r="M53" s="2"/>
      <c r="N53" s="7"/>
      <c r="O53" s="2"/>
      <c r="Q53" s="7"/>
    </row>
    <row r="54" spans="2:17" x14ac:dyDescent="0.2">
      <c r="B54" s="184"/>
      <c r="C54" s="85" t="s">
        <v>32</v>
      </c>
      <c r="D54" s="102" t="str">
        <f t="shared" ref="D54:I54" si="23">IF($E$34=0,"-",IF($D$4=0,"-",D47*1.05))</f>
        <v>-</v>
      </c>
      <c r="E54" s="102" t="str">
        <f t="shared" si="23"/>
        <v>-</v>
      </c>
      <c r="F54" s="102" t="str">
        <f t="shared" si="23"/>
        <v>-</v>
      </c>
      <c r="G54" s="102" t="str">
        <f t="shared" si="23"/>
        <v>-</v>
      </c>
      <c r="H54" s="102" t="str">
        <f t="shared" si="23"/>
        <v>-</v>
      </c>
      <c r="I54" s="102" t="str">
        <f t="shared" si="23"/>
        <v>-</v>
      </c>
      <c r="J54" s="102" t="str">
        <f t="shared" ref="J54" si="24">IF($E$34=0,"-",IF($D$4=0,"-",J47*1.05))</f>
        <v>-</v>
      </c>
      <c r="K54" s="102" t="str">
        <f t="shared" ref="K54:L54" si="25">IF($E$34=0,"-",IF($D$4=0,"-",K47*1.05))</f>
        <v>-</v>
      </c>
      <c r="L54" s="102" t="str">
        <f t="shared" si="25"/>
        <v>-</v>
      </c>
      <c r="M54" s="2"/>
      <c r="N54" s="7"/>
      <c r="O54" s="2"/>
      <c r="Q54" s="7"/>
    </row>
    <row r="55" spans="2:17" x14ac:dyDescent="0.2">
      <c r="B55" s="84"/>
      <c r="M55" s="2"/>
      <c r="N55" s="7"/>
      <c r="O55" s="2"/>
      <c r="Q55" s="7"/>
    </row>
    <row r="56" spans="2:17" x14ac:dyDescent="0.2">
      <c r="B56" s="182" t="s">
        <v>42</v>
      </c>
      <c r="D56" s="127">
        <f>D42</f>
        <v>45658</v>
      </c>
      <c r="E56" s="127">
        <f t="shared" ref="E56:I56" si="26">E42</f>
        <v>45719</v>
      </c>
      <c r="F56" s="127">
        <f t="shared" si="26"/>
        <v>45761</v>
      </c>
      <c r="G56" s="127">
        <f t="shared" si="26"/>
        <v>45789</v>
      </c>
      <c r="H56" s="127">
        <f t="shared" si="26"/>
        <v>45845</v>
      </c>
      <c r="I56" s="127">
        <f t="shared" si="26"/>
        <v>45866</v>
      </c>
      <c r="J56" s="127">
        <f t="shared" ref="J56" si="27">J42</f>
        <v>45887</v>
      </c>
      <c r="K56" s="127">
        <f t="shared" ref="K56:L56" si="28">K42</f>
        <v>45950</v>
      </c>
      <c r="L56" s="127">
        <f t="shared" si="28"/>
        <v>46013</v>
      </c>
      <c r="M56" s="2"/>
      <c r="N56" s="7"/>
      <c r="O56" s="2"/>
      <c r="Q56" s="7"/>
    </row>
    <row r="57" spans="2:17" x14ac:dyDescent="0.2">
      <c r="B57" s="183"/>
      <c r="D57" s="128">
        <f>D43</f>
        <v>45718</v>
      </c>
      <c r="E57" s="128">
        <f t="shared" ref="E57:I57" si="29">E43</f>
        <v>45760</v>
      </c>
      <c r="F57" s="128">
        <f t="shared" si="29"/>
        <v>45788</v>
      </c>
      <c r="G57" s="128">
        <f t="shared" si="29"/>
        <v>45844</v>
      </c>
      <c r="H57" s="128">
        <f t="shared" si="29"/>
        <v>45865</v>
      </c>
      <c r="I57" s="128">
        <f t="shared" si="29"/>
        <v>45886</v>
      </c>
      <c r="J57" s="128">
        <f t="shared" ref="J57" si="30">J43</f>
        <v>45949</v>
      </c>
      <c r="K57" s="128">
        <f t="shared" ref="K57:L57" si="31">K43</f>
        <v>46012</v>
      </c>
      <c r="L57" s="128">
        <f t="shared" si="31"/>
        <v>46022</v>
      </c>
      <c r="M57" s="2"/>
      <c r="N57" s="7"/>
      <c r="O57" s="2"/>
      <c r="Q57" s="7"/>
    </row>
    <row r="58" spans="2:17" ht="15.6" customHeight="1" x14ac:dyDescent="0.2">
      <c r="B58" s="183"/>
      <c r="C58" s="85" t="s">
        <v>29</v>
      </c>
      <c r="D58" s="102" t="str">
        <f t="shared" ref="D58:I58" si="32">IF($E$34=0,"-",IF($D$4=0,"-",D44*1.08))</f>
        <v>-</v>
      </c>
      <c r="E58" s="102" t="str">
        <f t="shared" si="32"/>
        <v>-</v>
      </c>
      <c r="F58" s="102" t="str">
        <f t="shared" si="32"/>
        <v>-</v>
      </c>
      <c r="G58" s="102" t="str">
        <f t="shared" si="32"/>
        <v>-</v>
      </c>
      <c r="H58" s="102" t="str">
        <f t="shared" si="32"/>
        <v>-</v>
      </c>
      <c r="I58" s="102" t="str">
        <f t="shared" si="32"/>
        <v>-</v>
      </c>
      <c r="J58" s="102" t="str">
        <f t="shared" ref="J58" si="33">IF($E$34=0,"-",IF($D$4=0,"-",J44*1.08))</f>
        <v>-</v>
      </c>
      <c r="K58" s="102" t="str">
        <f t="shared" ref="K58:L58" si="34">IF($E$34=0,"-",IF($D$4=0,"-",K44*1.08))</f>
        <v>-</v>
      </c>
      <c r="L58" s="102" t="str">
        <f t="shared" si="34"/>
        <v>-</v>
      </c>
      <c r="M58" s="2"/>
      <c r="N58" s="7"/>
      <c r="O58" s="2"/>
      <c r="Q58" s="7"/>
    </row>
    <row r="59" spans="2:17" ht="15.6" customHeight="1" x14ac:dyDescent="0.2">
      <c r="B59" s="183"/>
      <c r="C59" s="85" t="s">
        <v>30</v>
      </c>
      <c r="D59" s="102" t="str">
        <f t="shared" ref="D59:I59" si="35">IF($E$34=0,"-",IF($D$4=0,"-",D45*1.08))</f>
        <v>-</v>
      </c>
      <c r="E59" s="102" t="str">
        <f t="shared" si="35"/>
        <v>-</v>
      </c>
      <c r="F59" s="102" t="str">
        <f t="shared" si="35"/>
        <v>-</v>
      </c>
      <c r="G59" s="102" t="str">
        <f t="shared" si="35"/>
        <v>-</v>
      </c>
      <c r="H59" s="102" t="str">
        <f t="shared" si="35"/>
        <v>-</v>
      </c>
      <c r="I59" s="102" t="str">
        <f t="shared" si="35"/>
        <v>-</v>
      </c>
      <c r="J59" s="102" t="str">
        <f t="shared" ref="J59" si="36">IF($E$34=0,"-",IF($D$4=0,"-",J45*1.08))</f>
        <v>-</v>
      </c>
      <c r="K59" s="102" t="str">
        <f t="shared" ref="K59:L59" si="37">IF($E$34=0,"-",IF($D$4=0,"-",K45*1.08))</f>
        <v>-</v>
      </c>
      <c r="L59" s="102" t="str">
        <f t="shared" si="37"/>
        <v>-</v>
      </c>
      <c r="M59" s="2"/>
      <c r="N59" s="7"/>
      <c r="O59" s="2"/>
      <c r="Q59" s="7"/>
    </row>
    <row r="60" spans="2:17" ht="15.6" customHeight="1" x14ac:dyDescent="0.2">
      <c r="B60" s="183"/>
      <c r="C60" s="85" t="s">
        <v>31</v>
      </c>
      <c r="D60" s="102" t="str">
        <f t="shared" ref="D60:I60" si="38">IF($E$34=0,"-",IF($D$4=0,"-",D46*1.08))</f>
        <v>-</v>
      </c>
      <c r="E60" s="102" t="str">
        <f t="shared" si="38"/>
        <v>-</v>
      </c>
      <c r="F60" s="102" t="str">
        <f t="shared" si="38"/>
        <v>-</v>
      </c>
      <c r="G60" s="102" t="str">
        <f t="shared" si="38"/>
        <v>-</v>
      </c>
      <c r="H60" s="102" t="str">
        <f t="shared" si="38"/>
        <v>-</v>
      </c>
      <c r="I60" s="102" t="str">
        <f t="shared" si="38"/>
        <v>-</v>
      </c>
      <c r="J60" s="102" t="str">
        <f t="shared" ref="J60" si="39">IF($E$34=0,"-",IF($D$4=0,"-",J46*1.08))</f>
        <v>-</v>
      </c>
      <c r="K60" s="102" t="str">
        <f t="shared" ref="K60:L60" si="40">IF($E$34=0,"-",IF($D$4=0,"-",K46*1.08))</f>
        <v>-</v>
      </c>
      <c r="L60" s="102" t="str">
        <f t="shared" si="40"/>
        <v>-</v>
      </c>
      <c r="M60" s="2"/>
      <c r="N60" s="7"/>
      <c r="O60" s="2"/>
      <c r="Q60" s="7"/>
    </row>
    <row r="61" spans="2:17" ht="15.6" customHeight="1" x14ac:dyDescent="0.2">
      <c r="B61" s="184"/>
      <c r="C61" s="85" t="s">
        <v>32</v>
      </c>
      <c r="D61" s="102" t="str">
        <f t="shared" ref="D61:I61" si="41">IF($E$34=0,"-",IF($D$4=0,"-",D47*1.08))</f>
        <v>-</v>
      </c>
      <c r="E61" s="102" t="str">
        <f t="shared" si="41"/>
        <v>-</v>
      </c>
      <c r="F61" s="102" t="str">
        <f t="shared" si="41"/>
        <v>-</v>
      </c>
      <c r="G61" s="102" t="str">
        <f t="shared" si="41"/>
        <v>-</v>
      </c>
      <c r="H61" s="102" t="str">
        <f t="shared" si="41"/>
        <v>-</v>
      </c>
      <c r="I61" s="102" t="str">
        <f t="shared" si="41"/>
        <v>-</v>
      </c>
      <c r="J61" s="102" t="str">
        <f t="shared" ref="J61" si="42">IF($E$34=0,"-",IF($D$4=0,"-",J47*1.08))</f>
        <v>-</v>
      </c>
      <c r="K61" s="102" t="str">
        <f t="shared" ref="K61:L61" si="43">IF($E$34=0,"-",IF($D$4=0,"-",K47*1.08))</f>
        <v>-</v>
      </c>
      <c r="L61" s="102" t="str">
        <f t="shared" si="43"/>
        <v>-</v>
      </c>
      <c r="M61" s="2"/>
      <c r="N61" s="7"/>
      <c r="O61" s="2"/>
      <c r="Q61" s="7"/>
    </row>
    <row r="63" spans="2:17" x14ac:dyDescent="0.2">
      <c r="B63" s="86" t="s">
        <v>34</v>
      </c>
    </row>
    <row r="95" spans="2:2" x14ac:dyDescent="0.2">
      <c r="B95" s="87"/>
    </row>
    <row r="96" spans="2:2" x14ac:dyDescent="0.2">
      <c r="B96" s="87"/>
    </row>
    <row r="97" spans="2:2" x14ac:dyDescent="0.2">
      <c r="B97" s="87"/>
    </row>
    <row r="99" spans="2:2" x14ac:dyDescent="0.2">
      <c r="B99" s="87"/>
    </row>
    <row r="100" spans="2:2" x14ac:dyDescent="0.2">
      <c r="B100" s="87"/>
    </row>
    <row r="101" spans="2:2" x14ac:dyDescent="0.2">
      <c r="B101" s="87"/>
    </row>
  </sheetData>
  <sheetProtection algorithmName="SHA-512" hashValue="cZrwO4OvKnw9NCtMIYutQYtIw4e29I7xMCrgYdIAXtJQ24cKyisUNqrqDRHk3QJsEgmijwsmCvG2NJGx6I/OrQ==" saltValue="riz6UjsAzQiblfaS3Luerw==" spinCount="100000" sheet="1" selectLockedCells="1"/>
  <mergeCells count="30">
    <mergeCell ref="K26:L26"/>
    <mergeCell ref="B34:C34"/>
    <mergeCell ref="B36:C36"/>
    <mergeCell ref="B29:C29"/>
    <mergeCell ref="E29:F29"/>
    <mergeCell ref="H29:I29"/>
    <mergeCell ref="E26:F26"/>
    <mergeCell ref="H26:I26"/>
    <mergeCell ref="E27:F27"/>
    <mergeCell ref="H27:I27"/>
    <mergeCell ref="K36:L36"/>
    <mergeCell ref="K29:L29"/>
    <mergeCell ref="K27:L27"/>
    <mergeCell ref="B42:B47"/>
    <mergeCell ref="B49:B54"/>
    <mergeCell ref="B56:B61"/>
    <mergeCell ref="E30:F30"/>
    <mergeCell ref="H30:I30"/>
    <mergeCell ref="E34:F34"/>
    <mergeCell ref="E36:F36"/>
    <mergeCell ref="H36:I36"/>
    <mergeCell ref="O18:O19"/>
    <mergeCell ref="M9:M11"/>
    <mergeCell ref="D4:G4"/>
    <mergeCell ref="B2:P2"/>
    <mergeCell ref="A14:C14"/>
    <mergeCell ref="I4:M4"/>
    <mergeCell ref="B9:B10"/>
    <mergeCell ref="M18:M19"/>
    <mergeCell ref="B18:B19"/>
  </mergeCells>
  <phoneticPr fontId="6" type="noConversion"/>
  <conditionalFormatting sqref="D13:M13 D20:M24">
    <cfRule type="cellIs" dxfId="64" priority="139" stopIfTrue="1" operator="greaterThan">
      <formula>1</formula>
    </cfRule>
  </conditionalFormatting>
  <conditionalFormatting sqref="E36:J36 E26:J30 B42:L54">
    <cfRule type="expression" dxfId="63" priority="30">
      <formula>$I$4="Cible garantie uniquement en achats Select +"</formula>
    </cfRule>
  </conditionalFormatting>
  <conditionalFormatting sqref="E26:F30 E36:F37 B42:L47">
    <cfRule type="expression" dxfId="62" priority="2">
      <formula>$I$4="Cible garantie uniquement en achats Select et Select + et conditionnée à un investissement conjoint minimum sur 6play et/ou Snap de 20% du budget TV"</formula>
    </cfRule>
    <cfRule type="expression" dxfId="61" priority="29">
      <formula>$I$4="Cible garantie uniquement en achats Select et Select + et conditionnée à un investissement conjoint minimum sur 6play et/ou Snap de 50% du budget TV"</formula>
    </cfRule>
  </conditionalFormatting>
  <conditionalFormatting sqref="M13 D24:M24">
    <cfRule type="cellIs" dxfId="60" priority="4774" stopIfTrue="1" operator="between">
      <formula>0.01</formula>
      <formula>0.99</formula>
    </cfRule>
  </conditionalFormatting>
  <conditionalFormatting sqref="D13:L13">
    <cfRule type="cellIs" dxfId="59" priority="113" operator="greaterThan">
      <formula>0</formula>
    </cfRule>
    <cfRule type="expression" dxfId="58" priority="138">
      <formula>$M$13&lt;100%</formula>
    </cfRule>
  </conditionalFormatting>
  <conditionalFormatting sqref="D24:L24">
    <cfRule type="expression" dxfId="57" priority="4775" stopIfTrue="1">
      <formula>AND(D$13&lt;&gt;"",D$24&lt;&gt;1)</formula>
    </cfRule>
  </conditionalFormatting>
  <conditionalFormatting sqref="D20:D23">
    <cfRule type="expression" dxfId="56" priority="4782">
      <formula>AND($D$13="",$M$13=1)</formula>
    </cfRule>
    <cfRule type="cellIs" dxfId="55" priority="4783" operator="greaterThan">
      <formula>0</formula>
    </cfRule>
    <cfRule type="expression" dxfId="54" priority="4784">
      <formula>$D$24&lt;100%</formula>
    </cfRule>
  </conditionalFormatting>
  <conditionalFormatting sqref="E20:E23">
    <cfRule type="expression" dxfId="53" priority="4785">
      <formula>AND($E$13="",$M$13=1)</formula>
    </cfRule>
    <cfRule type="cellIs" dxfId="52" priority="4786" operator="greaterThan">
      <formula>0</formula>
    </cfRule>
    <cfRule type="expression" dxfId="51" priority="4787">
      <formula>$E$24&lt;100%</formula>
    </cfRule>
  </conditionalFormatting>
  <conditionalFormatting sqref="F20:F23">
    <cfRule type="expression" dxfId="50" priority="4788">
      <formula>AND($F$13="",$M$13=1)</formula>
    </cfRule>
    <cfRule type="cellIs" dxfId="49" priority="4789" operator="greaterThan">
      <formula>0</formula>
    </cfRule>
    <cfRule type="expression" dxfId="48" priority="4790">
      <formula>$F$24&lt;100%</formula>
    </cfRule>
  </conditionalFormatting>
  <conditionalFormatting sqref="G20:G23">
    <cfRule type="expression" dxfId="47" priority="4791">
      <formula>AND($G$13="",$M$13=1)</formula>
    </cfRule>
    <cfRule type="cellIs" dxfId="46" priority="4792" operator="greaterThan">
      <formula>0</formula>
    </cfRule>
    <cfRule type="expression" dxfId="45" priority="4793">
      <formula>$G$24&lt;100%</formula>
    </cfRule>
  </conditionalFormatting>
  <conditionalFormatting sqref="H20:H23">
    <cfRule type="expression" dxfId="44" priority="4794">
      <formula>AND($H$13="",$M$13=1)</formula>
    </cfRule>
    <cfRule type="cellIs" dxfId="43" priority="4795" operator="greaterThan">
      <formula>0</formula>
    </cfRule>
    <cfRule type="expression" dxfId="42" priority="4796">
      <formula>$H$24&lt;100%</formula>
    </cfRule>
  </conditionalFormatting>
  <conditionalFormatting sqref="I20:K23">
    <cfRule type="expression" dxfId="41" priority="4797">
      <formula>AND($I$13="",$M$13=1)</formula>
    </cfRule>
    <cfRule type="cellIs" dxfId="40" priority="4798" operator="notEqual">
      <formula>0</formula>
    </cfRule>
    <cfRule type="expression" dxfId="39" priority="4799">
      <formula>$I$24&lt;100%</formula>
    </cfRule>
  </conditionalFormatting>
  <conditionalFormatting sqref="L20:L23">
    <cfRule type="expression" dxfId="38" priority="4800">
      <formula>AND($L$13="",$M$13=1)</formula>
    </cfRule>
    <cfRule type="cellIs" dxfId="37" priority="4801" operator="greaterThan">
      <formula>0</formula>
    </cfRule>
    <cfRule type="expression" dxfId="36" priority="4802">
      <formula>$L$24&lt;100%</formula>
    </cfRule>
  </conditionalFormatting>
  <conditionalFormatting sqref="D20:L20">
    <cfRule type="cellIs" dxfId="35" priority="1" operator="greaterThan">
      <formula>0.5</formula>
    </cfRule>
  </conditionalFormatting>
  <printOptions horizontalCentered="1"/>
  <pageMargins left="0.15748031496062992" right="0.15748031496062992" top="0.19685039370078741" bottom="0.23622047244094491" header="0.31496062992125984" footer="0.31496062992125984"/>
  <pageSetup paperSize="9" scale="4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INDICES!$B$6:$B$21</xm:f>
          </x14:formula1>
          <xm:sqref>D4:G4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3">
    <pageSetUpPr fitToPage="1"/>
  </sheetPr>
  <dimension ref="A1:AC101"/>
  <sheetViews>
    <sheetView showGridLines="0" zoomScale="70" zoomScaleNormal="70" workbookViewId="0">
      <selection activeCell="D18" sqref="D18:L19"/>
    </sheetView>
  </sheetViews>
  <sheetFormatPr baseColWidth="10" defaultColWidth="11.42578125" defaultRowHeight="15" x14ac:dyDescent="0.2"/>
  <cols>
    <col min="1" max="1" width="0.5703125" style="7" customWidth="1"/>
    <col min="2" max="2" width="36.42578125" style="7" customWidth="1"/>
    <col min="3" max="3" width="8.5703125" style="2" customWidth="1"/>
    <col min="4" max="11" width="12.85546875" style="2" customWidth="1"/>
    <col min="12" max="12" width="13.42578125" style="2" customWidth="1"/>
    <col min="13" max="13" width="12.85546875" style="3" customWidth="1"/>
    <col min="14" max="14" width="12.5703125" style="2" customWidth="1"/>
    <col min="15" max="15" width="12.5703125" style="7" customWidth="1"/>
    <col min="16" max="16" width="12.5703125" style="2" customWidth="1"/>
    <col min="17" max="17" width="13.5703125" style="2" customWidth="1"/>
    <col min="18" max="20" width="7.42578125" style="7" customWidth="1"/>
    <col min="21" max="21" width="12.42578125" style="7" bestFit="1" customWidth="1"/>
    <col min="22" max="22" width="11.42578125" style="7" bestFit="1" customWidth="1"/>
    <col min="23" max="28" width="11.42578125" style="7"/>
    <col min="29" max="29" width="11.42578125" style="7" bestFit="1" customWidth="1"/>
    <col min="30" max="16384" width="11.42578125" style="7"/>
  </cols>
  <sheetData>
    <row r="1" spans="1:29" ht="6.75" customHeight="1" thickBot="1" x14ac:dyDescent="0.25"/>
    <row r="2" spans="1:29" ht="38.25" customHeight="1" thickBot="1" x14ac:dyDescent="0.25">
      <c r="B2" s="199" t="s">
        <v>80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1"/>
    </row>
    <row r="3" spans="1:29" ht="7.5" customHeight="1" x14ac:dyDescent="0.2">
      <c r="B3" s="135"/>
    </row>
    <row r="4" spans="1:29" ht="42.75" customHeight="1" x14ac:dyDescent="0.2">
      <c r="B4" s="136" t="s">
        <v>2</v>
      </c>
      <c r="D4" s="202" t="s">
        <v>5</v>
      </c>
      <c r="E4" s="203"/>
      <c r="F4" s="203"/>
      <c r="G4" s="204"/>
      <c r="I4" s="175" t="str">
        <f>IF(VLOOKUP(D4,INDICES!B:E,4,FALSE)="","",(VLOOKUP(D4,INDICES!B:E,4,FALSE)))</f>
        <v/>
      </c>
      <c r="J4" s="175"/>
      <c r="K4" s="175"/>
      <c r="L4" s="175"/>
      <c r="M4" s="175"/>
    </row>
    <row r="5" spans="1:29" ht="8.25" customHeight="1" x14ac:dyDescent="0.2">
      <c r="E5" s="38"/>
      <c r="G5" s="38"/>
      <c r="I5" s="38"/>
      <c r="J5" s="38"/>
      <c r="K5" s="38"/>
      <c r="M5" s="37"/>
    </row>
    <row r="6" spans="1:29" s="9" customFormat="1" ht="13.5" customHeight="1" x14ac:dyDescent="0.25">
      <c r="A6" s="8"/>
      <c r="B6" s="135" t="s">
        <v>38</v>
      </c>
      <c r="C6" s="39"/>
      <c r="D6" s="8"/>
      <c r="E6" s="37"/>
      <c r="F6" s="5"/>
      <c r="H6" s="37"/>
      <c r="I6" s="5"/>
      <c r="J6" s="5"/>
      <c r="K6" s="5"/>
      <c r="M6" s="37"/>
      <c r="N6" s="5"/>
      <c r="P6" s="5"/>
      <c r="Q6" s="5"/>
    </row>
    <row r="7" spans="1:29" s="41" customFormat="1" ht="15.75" x14ac:dyDescent="0.2">
      <c r="A7" s="7"/>
      <c r="B7" s="40" t="s">
        <v>66</v>
      </c>
      <c r="C7" s="2"/>
      <c r="D7" s="2"/>
      <c r="E7" s="2"/>
      <c r="G7" s="2"/>
      <c r="I7" s="2"/>
      <c r="J7" s="2"/>
      <c r="K7" s="2"/>
      <c r="M7" s="3"/>
      <c r="O7" s="7"/>
    </row>
    <row r="8" spans="1:29" ht="4.5" customHeight="1" x14ac:dyDescent="0.2">
      <c r="E8" s="42"/>
      <c r="F8" s="43"/>
      <c r="G8" s="43"/>
      <c r="H8" s="43"/>
      <c r="I8" s="43"/>
      <c r="J8" s="43"/>
      <c r="K8" s="43"/>
      <c r="N8" s="44"/>
      <c r="O8" s="45"/>
      <c r="P8" s="44"/>
    </row>
    <row r="9" spans="1:29" ht="17.25" customHeight="1" x14ac:dyDescent="0.2">
      <c r="A9" s="41"/>
      <c r="B9" s="176" t="s">
        <v>0</v>
      </c>
      <c r="D9" s="125">
        <v>45658</v>
      </c>
      <c r="E9" s="125">
        <v>45719</v>
      </c>
      <c r="F9" s="125">
        <v>45761</v>
      </c>
      <c r="G9" s="125">
        <v>45789</v>
      </c>
      <c r="H9" s="125">
        <v>45845</v>
      </c>
      <c r="I9" s="125">
        <v>45866</v>
      </c>
      <c r="J9" s="125">
        <v>45887</v>
      </c>
      <c r="K9" s="125">
        <v>45950</v>
      </c>
      <c r="L9" s="125">
        <v>46013</v>
      </c>
      <c r="M9" s="166" t="s">
        <v>10</v>
      </c>
      <c r="N9" s="44"/>
      <c r="O9" s="137"/>
      <c r="P9" s="7"/>
      <c r="Q9" s="7"/>
      <c r="Z9" s="2"/>
    </row>
    <row r="10" spans="1:29" ht="16.5" customHeight="1" x14ac:dyDescent="0.2">
      <c r="A10" s="41"/>
      <c r="B10" s="177"/>
      <c r="D10" s="126">
        <v>45718</v>
      </c>
      <c r="E10" s="126">
        <v>45760</v>
      </c>
      <c r="F10" s="126">
        <v>45788</v>
      </c>
      <c r="G10" s="126">
        <v>45844</v>
      </c>
      <c r="H10" s="126">
        <v>45865</v>
      </c>
      <c r="I10" s="126">
        <v>45886</v>
      </c>
      <c r="J10" s="126">
        <v>45949</v>
      </c>
      <c r="K10" s="126">
        <v>46012</v>
      </c>
      <c r="L10" s="126">
        <v>46022</v>
      </c>
      <c r="M10" s="167"/>
      <c r="N10" s="44"/>
      <c r="O10" s="137"/>
      <c r="P10" s="7"/>
      <c r="Q10" s="7"/>
      <c r="Z10" s="2"/>
    </row>
    <row r="11" spans="1:29" x14ac:dyDescent="0.2">
      <c r="B11" s="46" t="s">
        <v>78</v>
      </c>
      <c r="D11" s="90">
        <v>92</v>
      </c>
      <c r="E11" s="90">
        <v>115</v>
      </c>
      <c r="F11" s="90">
        <v>105</v>
      </c>
      <c r="G11" s="90">
        <v>135</v>
      </c>
      <c r="H11" s="90">
        <v>90</v>
      </c>
      <c r="I11" s="90">
        <v>70</v>
      </c>
      <c r="J11" s="90">
        <v>158</v>
      </c>
      <c r="K11" s="90">
        <v>145</v>
      </c>
      <c r="L11" s="90">
        <v>95</v>
      </c>
      <c r="M11" s="167"/>
      <c r="N11" s="48"/>
      <c r="O11" s="2"/>
      <c r="P11" s="7"/>
      <c r="Q11" s="7"/>
      <c r="U11" s="49"/>
      <c r="Z11" s="2"/>
      <c r="AC11" s="50"/>
    </row>
    <row r="12" spans="1:29" ht="8.25" customHeight="1" x14ac:dyDescent="0.2">
      <c r="B12" s="51"/>
      <c r="E12" s="52"/>
      <c r="F12" s="53"/>
      <c r="G12" s="54"/>
      <c r="H12" s="55"/>
      <c r="I12" s="56"/>
      <c r="J12" s="56"/>
      <c r="K12" s="56"/>
      <c r="L12" s="57"/>
      <c r="M12" s="47"/>
      <c r="N12" s="48"/>
      <c r="O12" s="2"/>
      <c r="P12" s="7"/>
      <c r="Q12" s="7"/>
      <c r="U12" s="49"/>
      <c r="Z12" s="2"/>
      <c r="AC12" s="50"/>
    </row>
    <row r="13" spans="1:29" ht="18" customHeight="1" x14ac:dyDescent="0.2">
      <c r="D13" s="99"/>
      <c r="E13" s="99"/>
      <c r="F13" s="99"/>
      <c r="G13" s="99"/>
      <c r="H13" s="99"/>
      <c r="I13" s="99"/>
      <c r="J13" s="99"/>
      <c r="K13" s="99"/>
      <c r="L13" s="99"/>
      <c r="M13" s="58">
        <f>SUM(D13:L13)</f>
        <v>0</v>
      </c>
      <c r="N13" s="48"/>
      <c r="O13" s="2"/>
      <c r="P13" s="7"/>
      <c r="Q13" s="7"/>
      <c r="U13" s="49"/>
      <c r="Z13" s="2"/>
      <c r="AC13" s="50"/>
    </row>
    <row r="14" spans="1:29" ht="11.25" customHeight="1" x14ac:dyDescent="0.2">
      <c r="A14" s="174"/>
      <c r="B14" s="174"/>
      <c r="C14" s="174"/>
      <c r="E14" s="25"/>
      <c r="H14" s="25"/>
      <c r="I14" s="3"/>
      <c r="J14" s="3"/>
      <c r="K14" s="3"/>
      <c r="M14" s="2"/>
      <c r="O14" s="2"/>
      <c r="Q14" s="7"/>
    </row>
    <row r="15" spans="1:29" ht="15.75" x14ac:dyDescent="0.2">
      <c r="A15" s="59"/>
      <c r="B15" s="40" t="s">
        <v>39</v>
      </c>
      <c r="C15" s="59"/>
      <c r="E15" s="25"/>
      <c r="H15" s="25"/>
      <c r="I15" s="3"/>
      <c r="J15" s="3"/>
      <c r="K15" s="3"/>
      <c r="M15" s="2"/>
      <c r="O15" s="2"/>
      <c r="Q15" s="7"/>
    </row>
    <row r="16" spans="1:29" s="86" customFormat="1" ht="15" customHeight="1" x14ac:dyDescent="0.2">
      <c r="B16" s="106" t="s">
        <v>82</v>
      </c>
      <c r="C16" s="104"/>
      <c r="D16" s="3"/>
      <c r="E16" s="105"/>
      <c r="F16" s="3"/>
      <c r="G16" s="3"/>
      <c r="H16" s="105"/>
      <c r="I16" s="3"/>
      <c r="J16" s="3"/>
      <c r="K16" s="3"/>
      <c r="L16" s="3"/>
      <c r="M16" s="3"/>
      <c r="N16" s="3"/>
      <c r="O16" s="3"/>
      <c r="P16" s="3"/>
    </row>
    <row r="17" spans="1:29" ht="9" customHeight="1" x14ac:dyDescent="0.2">
      <c r="B17" s="103"/>
      <c r="C17" s="43"/>
      <c r="E17" s="25"/>
      <c r="H17" s="25"/>
      <c r="I17" s="3"/>
      <c r="J17" s="3"/>
      <c r="K17" s="3"/>
      <c r="M17" s="2"/>
      <c r="O17" s="2"/>
      <c r="Q17" s="7"/>
    </row>
    <row r="18" spans="1:29" ht="16.5" customHeight="1" x14ac:dyDescent="0.2">
      <c r="B18" s="180" t="s">
        <v>1</v>
      </c>
      <c r="C18" s="7"/>
      <c r="D18" s="125">
        <f>D9</f>
        <v>45658</v>
      </c>
      <c r="E18" s="125">
        <f t="shared" ref="E18:L18" si="0">E9</f>
        <v>45719</v>
      </c>
      <c r="F18" s="125">
        <f t="shared" si="0"/>
        <v>45761</v>
      </c>
      <c r="G18" s="125">
        <f t="shared" si="0"/>
        <v>45789</v>
      </c>
      <c r="H18" s="125">
        <f t="shared" si="0"/>
        <v>45845</v>
      </c>
      <c r="I18" s="125">
        <f t="shared" si="0"/>
        <v>45866</v>
      </c>
      <c r="J18" s="125">
        <f t="shared" si="0"/>
        <v>45887</v>
      </c>
      <c r="K18" s="125">
        <f t="shared" si="0"/>
        <v>45950</v>
      </c>
      <c r="L18" s="125">
        <f t="shared" si="0"/>
        <v>46013</v>
      </c>
      <c r="M18" s="178" t="s">
        <v>10</v>
      </c>
      <c r="O18" s="205" t="s">
        <v>81</v>
      </c>
      <c r="P18" s="60"/>
      <c r="Q18" s="60"/>
      <c r="R18" s="60"/>
      <c r="S18" s="60"/>
      <c r="T18" s="60"/>
      <c r="V18" s="60"/>
      <c r="W18" s="60"/>
      <c r="X18" s="60"/>
      <c r="Y18" s="60"/>
      <c r="Z18" s="60"/>
      <c r="AA18" s="60"/>
      <c r="AB18" s="60"/>
      <c r="AC18" s="60"/>
    </row>
    <row r="19" spans="1:29" ht="15.75" customHeight="1" x14ac:dyDescent="0.2">
      <c r="B19" s="181"/>
      <c r="C19" s="7"/>
      <c r="D19" s="126">
        <f t="shared" ref="D19:L19" si="1">D10</f>
        <v>45718</v>
      </c>
      <c r="E19" s="126">
        <f t="shared" si="1"/>
        <v>45760</v>
      </c>
      <c r="F19" s="126">
        <f t="shared" si="1"/>
        <v>45788</v>
      </c>
      <c r="G19" s="126">
        <f t="shared" si="1"/>
        <v>45844</v>
      </c>
      <c r="H19" s="126">
        <f t="shared" si="1"/>
        <v>45865</v>
      </c>
      <c r="I19" s="126">
        <f t="shared" si="1"/>
        <v>45886</v>
      </c>
      <c r="J19" s="126">
        <f t="shared" si="1"/>
        <v>45949</v>
      </c>
      <c r="K19" s="126">
        <f t="shared" si="1"/>
        <v>46012</v>
      </c>
      <c r="L19" s="126">
        <f t="shared" si="1"/>
        <v>46022</v>
      </c>
      <c r="M19" s="179"/>
      <c r="O19" s="206"/>
      <c r="P19" s="60"/>
      <c r="Q19" s="60"/>
      <c r="R19" s="60"/>
      <c r="S19" s="60"/>
      <c r="T19" s="60"/>
      <c r="V19" s="60"/>
      <c r="W19" s="60"/>
      <c r="X19" s="60"/>
      <c r="Y19" s="60"/>
      <c r="Z19" s="60"/>
      <c r="AA19" s="60"/>
      <c r="AB19" s="60"/>
      <c r="AC19" s="60"/>
    </row>
    <row r="20" spans="1:29" ht="18" customHeight="1" x14ac:dyDescent="0.2">
      <c r="B20" s="61" t="s">
        <v>12</v>
      </c>
      <c r="C20" s="7"/>
      <c r="D20" s="99"/>
      <c r="E20" s="99"/>
      <c r="F20" s="99"/>
      <c r="G20" s="99"/>
      <c r="H20" s="99"/>
      <c r="I20" s="99"/>
      <c r="J20" s="99"/>
      <c r="K20" s="99"/>
      <c r="L20" s="99"/>
      <c r="M20" s="100">
        <f>SUMPRODUCT($D$13:$L$13,D20:L20)</f>
        <v>0</v>
      </c>
      <c r="O20" s="33">
        <v>95</v>
      </c>
      <c r="P20" s="62"/>
      <c r="Q20" s="62"/>
      <c r="R20" s="62"/>
      <c r="S20" s="62"/>
      <c r="T20" s="63"/>
      <c r="U20" s="64"/>
      <c r="V20" s="65"/>
      <c r="W20" s="65"/>
      <c r="X20" s="65"/>
      <c r="Y20" s="65"/>
      <c r="Z20" s="65"/>
      <c r="AA20" s="65"/>
      <c r="AB20" s="65"/>
      <c r="AC20" s="63"/>
    </row>
    <row r="21" spans="1:29" ht="18" customHeight="1" x14ac:dyDescent="0.2">
      <c r="B21" s="61" t="s">
        <v>13</v>
      </c>
      <c r="C21" s="7"/>
      <c r="D21" s="99"/>
      <c r="E21" s="99"/>
      <c r="F21" s="99"/>
      <c r="G21" s="99"/>
      <c r="H21" s="99"/>
      <c r="I21" s="99"/>
      <c r="J21" s="99"/>
      <c r="K21" s="99"/>
      <c r="L21" s="99"/>
      <c r="M21" s="100">
        <f>SUMPRODUCT($D$13:$L$13,D21:L21)</f>
        <v>0</v>
      </c>
      <c r="O21" s="33">
        <v>105</v>
      </c>
      <c r="P21" s="62"/>
      <c r="Q21" s="62"/>
      <c r="R21" s="62"/>
      <c r="S21" s="62"/>
      <c r="T21" s="63"/>
      <c r="U21" s="64"/>
      <c r="V21" s="65"/>
      <c r="W21" s="65"/>
      <c r="X21" s="65"/>
      <c r="Y21" s="65"/>
      <c r="Z21" s="65"/>
      <c r="AA21" s="65"/>
      <c r="AB21" s="65"/>
      <c r="AC21" s="63"/>
    </row>
    <row r="22" spans="1:29" ht="18" customHeight="1" x14ac:dyDescent="0.2">
      <c r="B22" s="61" t="s">
        <v>14</v>
      </c>
      <c r="C22" s="7"/>
      <c r="D22" s="99"/>
      <c r="E22" s="99"/>
      <c r="F22" s="99"/>
      <c r="G22" s="99"/>
      <c r="H22" s="99"/>
      <c r="I22" s="99"/>
      <c r="J22" s="99"/>
      <c r="K22" s="99"/>
      <c r="L22" s="99"/>
      <c r="M22" s="100">
        <f>SUMPRODUCT($D$13:$L$13,D22:L22)</f>
        <v>0</v>
      </c>
      <c r="O22" s="33">
        <v>155</v>
      </c>
      <c r="P22" s="62"/>
      <c r="Q22" s="62"/>
      <c r="R22" s="62"/>
      <c r="S22" s="62"/>
      <c r="T22" s="63"/>
      <c r="U22" s="64"/>
      <c r="V22" s="65"/>
      <c r="W22" s="65"/>
      <c r="X22" s="65"/>
      <c r="Y22" s="65"/>
      <c r="Z22" s="65"/>
      <c r="AA22" s="65"/>
      <c r="AB22" s="65"/>
      <c r="AC22" s="63"/>
    </row>
    <row r="23" spans="1:29" ht="18" customHeight="1" x14ac:dyDescent="0.2">
      <c r="B23" s="61" t="s">
        <v>15</v>
      </c>
      <c r="C23" s="7"/>
      <c r="D23" s="99"/>
      <c r="E23" s="99"/>
      <c r="F23" s="99"/>
      <c r="G23" s="99"/>
      <c r="H23" s="99"/>
      <c r="I23" s="99"/>
      <c r="J23" s="99"/>
      <c r="K23" s="99"/>
      <c r="L23" s="99"/>
      <c r="M23" s="100">
        <f>SUMPRODUCT($D$13:$L$13,D23:L23)</f>
        <v>0</v>
      </c>
      <c r="O23" s="33">
        <v>75</v>
      </c>
      <c r="P23" s="62"/>
      <c r="Q23" s="62"/>
      <c r="R23" s="62"/>
      <c r="S23" s="62"/>
      <c r="T23" s="63"/>
      <c r="U23" s="64"/>
      <c r="V23" s="65"/>
      <c r="W23" s="65"/>
      <c r="X23" s="65"/>
      <c r="Y23" s="65"/>
      <c r="Z23" s="65"/>
      <c r="AA23" s="65"/>
      <c r="AB23" s="65"/>
      <c r="AC23" s="63"/>
    </row>
    <row r="24" spans="1:29" s="9" customFormat="1" ht="18" customHeight="1" x14ac:dyDescent="0.25">
      <c r="A24" s="7"/>
      <c r="B24" s="61" t="s">
        <v>62</v>
      </c>
      <c r="C24" s="2"/>
      <c r="D24" s="66">
        <f>SUM(D20:D23)</f>
        <v>0</v>
      </c>
      <c r="E24" s="66">
        <f>SUM(E20:E23)</f>
        <v>0</v>
      </c>
      <c r="F24" s="66">
        <f t="shared" ref="F24:L24" si="2">SUM(F20:F23)</f>
        <v>0</v>
      </c>
      <c r="G24" s="66">
        <f t="shared" si="2"/>
        <v>0</v>
      </c>
      <c r="H24" s="66">
        <f>SUM(H20:H23)</f>
        <v>0</v>
      </c>
      <c r="I24" s="66">
        <f>SUM(I20:I23)</f>
        <v>0</v>
      </c>
      <c r="J24" s="66">
        <f>SUM(J20:J23)</f>
        <v>0</v>
      </c>
      <c r="K24" s="66">
        <f>SUM(K20:K23)</f>
        <v>0</v>
      </c>
      <c r="L24" s="66">
        <f t="shared" si="2"/>
        <v>0</v>
      </c>
      <c r="M24" s="67">
        <f>SUM(M20:M23)</f>
        <v>0</v>
      </c>
      <c r="O24" s="62"/>
      <c r="P24" s="62"/>
      <c r="Q24" s="62"/>
      <c r="R24" s="62"/>
      <c r="S24" s="62"/>
      <c r="T24" s="62"/>
      <c r="U24" s="64"/>
      <c r="V24" s="68"/>
      <c r="W24" s="68"/>
      <c r="X24" s="68"/>
      <c r="Y24" s="68"/>
      <c r="Z24" s="68"/>
      <c r="AA24" s="68"/>
      <c r="AB24" s="68"/>
      <c r="AC24" s="62"/>
    </row>
    <row r="25" spans="1:29" s="107" customFormat="1" ht="11.25" x14ac:dyDescent="0.2">
      <c r="B25" s="108"/>
      <c r="D25" s="109" t="str">
        <f>IF(D20&gt;0.5,"max 50%","")</f>
        <v/>
      </c>
      <c r="E25" s="109" t="str">
        <f t="shared" ref="E25:L25" si="3">IF(E20&gt;0.5,"max 50%","")</f>
        <v/>
      </c>
      <c r="F25" s="109" t="str">
        <f t="shared" si="3"/>
        <v/>
      </c>
      <c r="G25" s="109" t="str">
        <f t="shared" si="3"/>
        <v/>
      </c>
      <c r="H25" s="109" t="str">
        <f t="shared" si="3"/>
        <v/>
      </c>
      <c r="I25" s="109" t="str">
        <f t="shared" si="3"/>
        <v/>
      </c>
      <c r="J25" s="109" t="str">
        <f t="shared" si="3"/>
        <v/>
      </c>
      <c r="K25" s="109" t="str">
        <f t="shared" si="3"/>
        <v/>
      </c>
      <c r="L25" s="109" t="str">
        <f t="shared" si="3"/>
        <v/>
      </c>
      <c r="M25" s="109"/>
      <c r="N25" s="110"/>
      <c r="O25" s="110"/>
      <c r="P25" s="110"/>
      <c r="Q25" s="110"/>
      <c r="R25" s="110"/>
      <c r="S25" s="110"/>
      <c r="T25" s="110"/>
    </row>
    <row r="26" spans="1:29" s="9" customFormat="1" ht="24" customHeight="1" x14ac:dyDescent="0.25">
      <c r="A26" s="7"/>
      <c r="B26" s="4"/>
      <c r="C26" s="2"/>
      <c r="D26" s="2"/>
      <c r="E26" s="191" t="s">
        <v>35</v>
      </c>
      <c r="F26" s="191"/>
      <c r="G26" s="70"/>
      <c r="H26" s="191" t="s">
        <v>36</v>
      </c>
      <c r="I26" s="191"/>
      <c r="J26" s="148"/>
      <c r="K26" s="191" t="s">
        <v>37</v>
      </c>
      <c r="L26" s="191"/>
      <c r="N26" s="69"/>
      <c r="O26" s="69"/>
      <c r="P26" s="69"/>
      <c r="Q26" s="69"/>
      <c r="R26" s="69"/>
      <c r="S26" s="69"/>
      <c r="T26" s="69"/>
    </row>
    <row r="27" spans="1:29" s="9" customFormat="1" ht="13.5" customHeight="1" x14ac:dyDescent="0.25">
      <c r="A27" s="7"/>
      <c r="B27" s="4"/>
      <c r="C27" s="2"/>
      <c r="D27" s="2"/>
      <c r="E27" s="197">
        <v>100</v>
      </c>
      <c r="F27" s="198"/>
      <c r="G27" s="70"/>
      <c r="H27" s="197">
        <v>105</v>
      </c>
      <c r="I27" s="198"/>
      <c r="J27" s="149"/>
      <c r="K27" s="197">
        <v>108</v>
      </c>
      <c r="L27" s="198"/>
      <c r="N27" s="69"/>
      <c r="O27" s="69"/>
      <c r="P27" s="69"/>
      <c r="Q27" s="69"/>
      <c r="R27" s="69"/>
      <c r="S27" s="69"/>
      <c r="T27" s="69"/>
    </row>
    <row r="28" spans="1:29" s="9" customFormat="1" ht="9" customHeight="1" x14ac:dyDescent="0.25">
      <c r="A28" s="7"/>
      <c r="B28" s="4"/>
      <c r="C28" s="2"/>
      <c r="D28" s="2"/>
      <c r="E28" s="71"/>
      <c r="F28" s="71"/>
      <c r="G28" s="70"/>
      <c r="H28" s="72"/>
      <c r="I28" s="72"/>
      <c r="J28" s="148"/>
      <c r="K28" s="72"/>
      <c r="L28" s="72"/>
      <c r="N28" s="69"/>
      <c r="O28" s="69"/>
      <c r="P28" s="69"/>
      <c r="Q28" s="69"/>
      <c r="R28" s="69"/>
      <c r="S28" s="69"/>
      <c r="T28" s="69"/>
    </row>
    <row r="29" spans="1:29" s="8" customFormat="1" ht="18.600000000000001" customHeight="1" x14ac:dyDescent="0.25">
      <c r="B29" s="193" t="s">
        <v>16</v>
      </c>
      <c r="C29" s="194"/>
      <c r="E29" s="195" t="str">
        <f>IF(D4=0,"-",IF(D4="Enfants 4-10 ans",100,IF(M13&lt;&gt;1,"-",IF(M24&lt;&gt;1,"-",'CALCULS PTNT+'!M36))))</f>
        <v>-</v>
      </c>
      <c r="F29" s="196"/>
      <c r="G29" s="91"/>
      <c r="H29" s="195" t="str">
        <f>IF($D$4=0,"-",IF($D$4="Enfants 4-10 ans",$E$29*H27/100,IF($M$13&lt;&gt;1,"-",IF($M$24&lt;&gt;1,"-",$E$29*H27/100))))</f>
        <v>-</v>
      </c>
      <c r="I29" s="196"/>
      <c r="J29" s="148"/>
      <c r="K29" s="195" t="str">
        <f>IF($D$4=0,"-",IF($D$4="Enfants 4-10 ans",$E$29*K27/100,IF($M$13&lt;&gt;1,"-",IF($M$24&lt;&gt;1,"-",$E$29*K27/100))))</f>
        <v>-</v>
      </c>
      <c r="L29" s="196"/>
      <c r="M29" s="9"/>
      <c r="N29" s="69"/>
      <c r="O29" s="69"/>
      <c r="P29" s="69"/>
      <c r="Q29" s="69"/>
      <c r="R29" s="69"/>
      <c r="S29" s="69"/>
      <c r="T29" s="69"/>
      <c r="V29" s="73"/>
      <c r="W29" s="73"/>
      <c r="X29" s="73"/>
      <c r="Y29" s="73"/>
      <c r="Z29" s="73"/>
      <c r="AA29" s="73"/>
      <c r="AB29" s="73"/>
    </row>
    <row r="30" spans="1:29" s="9" customFormat="1" ht="14.25" customHeight="1" x14ac:dyDescent="0.25">
      <c r="A30" s="7"/>
      <c r="B30" s="4"/>
      <c r="C30" s="2"/>
      <c r="D30" s="2"/>
      <c r="E30" s="185" t="str">
        <f>IF(D4=0,"",IF(M13=0,"",IF(M24=0,"",IF(M13&lt;&gt;100%,"% incorrects",IF(M24&lt;&gt;100%,"% incorrects","")))))</f>
        <v/>
      </c>
      <c r="F30" s="185"/>
      <c r="G30" s="74"/>
      <c r="H30" s="186" t="str">
        <f>E30</f>
        <v/>
      </c>
      <c r="I30" s="186"/>
      <c r="J30" s="148"/>
      <c r="K30" s="74"/>
      <c r="L30" s="152" t="str">
        <f>E30</f>
        <v/>
      </c>
      <c r="M30" s="152"/>
      <c r="N30" s="5"/>
      <c r="P30" s="5"/>
      <c r="Q30" s="5"/>
    </row>
    <row r="31" spans="1:29" s="9" customFormat="1" ht="13.5" customHeight="1" x14ac:dyDescent="0.25">
      <c r="A31" s="8"/>
      <c r="B31" s="6" t="s">
        <v>33</v>
      </c>
      <c r="C31" s="39"/>
      <c r="D31" s="8"/>
      <c r="E31" s="37"/>
      <c r="F31" s="5"/>
      <c r="G31" s="111"/>
      <c r="H31" s="130"/>
      <c r="I31" s="5"/>
      <c r="J31" s="5"/>
      <c r="L31" s="130"/>
      <c r="M31" s="75"/>
      <c r="N31" s="5"/>
      <c r="P31" s="5"/>
      <c r="Q31" s="5"/>
    </row>
    <row r="32" spans="1:29" ht="15.75" x14ac:dyDescent="0.2">
      <c r="A32" s="59"/>
      <c r="B32" s="40" t="s">
        <v>40</v>
      </c>
      <c r="C32" s="59"/>
      <c r="E32" s="25"/>
      <c r="H32" s="25"/>
      <c r="I32" s="3"/>
      <c r="J32" s="3"/>
      <c r="M32" s="2"/>
      <c r="O32" s="2"/>
    </row>
    <row r="33" spans="1:17" ht="10.5" customHeight="1" x14ac:dyDescent="0.2">
      <c r="A33" s="59"/>
      <c r="B33" s="40"/>
      <c r="C33" s="59"/>
      <c r="E33" s="25"/>
      <c r="H33" s="25"/>
      <c r="I33" s="3"/>
      <c r="J33" s="3"/>
      <c r="M33" s="2"/>
      <c r="O33" s="2"/>
    </row>
    <row r="34" spans="1:17" s="9" customFormat="1" ht="25.5" customHeight="1" x14ac:dyDescent="0.25">
      <c r="B34" s="192" t="s">
        <v>64</v>
      </c>
      <c r="C34" s="192"/>
      <c r="D34" s="5"/>
      <c r="E34" s="187"/>
      <c r="F34" s="188"/>
      <c r="G34" s="132"/>
      <c r="H34" s="77"/>
      <c r="I34" s="131"/>
      <c r="J34" s="131"/>
      <c r="K34" s="76"/>
      <c r="L34" s="77"/>
      <c r="M34" s="131"/>
      <c r="N34" s="5"/>
      <c r="P34" s="5"/>
      <c r="Q34" s="5"/>
    </row>
    <row r="35" spans="1:17" s="9" customFormat="1" ht="16.5" customHeight="1" x14ac:dyDescent="0.25">
      <c r="B35" s="101" t="s">
        <v>63</v>
      </c>
      <c r="C35" s="5"/>
      <c r="D35" s="5"/>
      <c r="E35" s="79"/>
      <c r="F35" s="79"/>
      <c r="H35" s="79"/>
      <c r="I35" s="79"/>
      <c r="J35" s="79"/>
      <c r="L35" s="79"/>
      <c r="M35" s="78"/>
      <c r="N35" s="5"/>
      <c r="P35" s="5"/>
      <c r="Q35" s="5"/>
    </row>
    <row r="36" spans="1:17" s="9" customFormat="1" ht="33.6" customHeight="1" x14ac:dyDescent="0.25">
      <c r="B36" s="192" t="s">
        <v>65</v>
      </c>
      <c r="C36" s="192"/>
      <c r="D36" s="80"/>
      <c r="E36" s="189" t="str">
        <f>IF(E29="-","-",E34*E29/100)</f>
        <v>-</v>
      </c>
      <c r="F36" s="190"/>
      <c r="H36" s="189" t="str">
        <f>IF(H29="-","-",E34*H29/100)</f>
        <v>-</v>
      </c>
      <c r="I36" s="190"/>
      <c r="J36" s="151"/>
      <c r="K36" s="189" t="str">
        <f>IF(K29="-","-",E34*K29/100)</f>
        <v>-</v>
      </c>
      <c r="L36" s="190"/>
      <c r="N36" s="5"/>
      <c r="P36" s="5"/>
      <c r="Q36" s="5"/>
    </row>
    <row r="37" spans="1:17" ht="7.5" customHeight="1" x14ac:dyDescent="0.2">
      <c r="G37" s="7"/>
      <c r="H37" s="81"/>
      <c r="I37" s="82"/>
      <c r="J37" s="82"/>
      <c r="K37" s="82"/>
      <c r="M37" s="82"/>
    </row>
    <row r="38" spans="1:17" x14ac:dyDescent="0.2">
      <c r="B38" s="83" t="s">
        <v>25</v>
      </c>
    </row>
    <row r="39" spans="1:17" ht="35.25" customHeight="1" x14ac:dyDescent="0.2"/>
    <row r="40" spans="1:17" ht="18.75" x14ac:dyDescent="0.2">
      <c r="B40" s="6" t="s">
        <v>79</v>
      </c>
    </row>
    <row r="42" spans="1:17" ht="14.45" customHeight="1" x14ac:dyDescent="0.2">
      <c r="B42" s="182" t="s">
        <v>35</v>
      </c>
      <c r="D42" s="127">
        <f>D9</f>
        <v>45658</v>
      </c>
      <c r="E42" s="127">
        <f t="shared" ref="E42:I43" si="4">E9</f>
        <v>45719</v>
      </c>
      <c r="F42" s="127">
        <f t="shared" si="4"/>
        <v>45761</v>
      </c>
      <c r="G42" s="127">
        <f t="shared" si="4"/>
        <v>45789</v>
      </c>
      <c r="H42" s="127">
        <f t="shared" si="4"/>
        <v>45845</v>
      </c>
      <c r="I42" s="127">
        <f t="shared" si="4"/>
        <v>45866</v>
      </c>
      <c r="J42" s="127">
        <f t="shared" ref="J42:L42" si="5">J9</f>
        <v>45887</v>
      </c>
      <c r="K42" s="127">
        <f t="shared" si="5"/>
        <v>45950</v>
      </c>
      <c r="L42" s="127">
        <f t="shared" si="5"/>
        <v>46013</v>
      </c>
      <c r="M42" s="2"/>
      <c r="N42" s="7"/>
      <c r="O42" s="2"/>
      <c r="Q42" s="7"/>
    </row>
    <row r="43" spans="1:17" ht="14.45" customHeight="1" x14ac:dyDescent="0.2">
      <c r="B43" s="183"/>
      <c r="D43" s="128">
        <f>D10</f>
        <v>45718</v>
      </c>
      <c r="E43" s="128">
        <f t="shared" si="4"/>
        <v>45760</v>
      </c>
      <c r="F43" s="128">
        <f t="shared" si="4"/>
        <v>45788</v>
      </c>
      <c r="G43" s="128">
        <f t="shared" si="4"/>
        <v>45844</v>
      </c>
      <c r="H43" s="128">
        <f t="shared" si="4"/>
        <v>45865</v>
      </c>
      <c r="I43" s="128">
        <f t="shared" si="4"/>
        <v>45886</v>
      </c>
      <c r="J43" s="128">
        <f t="shared" ref="J43:L43" si="6">J10</f>
        <v>45949</v>
      </c>
      <c r="K43" s="128">
        <f t="shared" ref="K43" si="7">K10</f>
        <v>46012</v>
      </c>
      <c r="L43" s="128">
        <f t="shared" si="6"/>
        <v>46022</v>
      </c>
      <c r="M43" s="2"/>
      <c r="N43" s="7"/>
      <c r="O43" s="2"/>
      <c r="Q43" s="7"/>
    </row>
    <row r="44" spans="1:17" ht="14.45" customHeight="1" x14ac:dyDescent="0.2">
      <c r="B44" s="183"/>
      <c r="C44" s="85" t="s">
        <v>29</v>
      </c>
      <c r="D44" s="102" t="str">
        <f>IF($E$34=0,"-",IF($D$4=0,"-",$E$34*'CALCULS PTNT+'!D8))</f>
        <v>-</v>
      </c>
      <c r="E44" s="102" t="str">
        <f>IF($E$34=0,"-",IF($D$4=0,"-",$E$34*'CALCULS PTNT+'!E8))</f>
        <v>-</v>
      </c>
      <c r="F44" s="102" t="str">
        <f>IF($E$34=0,"-",IF($D$4=0,"-",$E$34*'CALCULS PTNT+'!F8))</f>
        <v>-</v>
      </c>
      <c r="G44" s="102" t="str">
        <f>IF($E$34=0,"-",IF($D$4=0,"-",$E$34*'CALCULS PTNT+'!G8))</f>
        <v>-</v>
      </c>
      <c r="H44" s="102" t="str">
        <f>IF($E$34=0,"-",IF($D$4=0,"-",$E$34*'CALCULS PTNT+'!H8))</f>
        <v>-</v>
      </c>
      <c r="I44" s="102" t="str">
        <f>IF($E$34=0,"-",IF($D$4=0,"-",$E$34*'CALCULS PTNT+'!I8))</f>
        <v>-</v>
      </c>
      <c r="J44" s="102" t="str">
        <f>IF($E$34=0,"-",IF($D$4=0,"-",$E$34*'CALCULS PTNT+'!J8))</f>
        <v>-</v>
      </c>
      <c r="K44" s="102" t="str">
        <f>IF($E$34=0,"-",IF($D$4=0,"-",$E$34*'CALCULS PTNT+'!K8))</f>
        <v>-</v>
      </c>
      <c r="L44" s="102" t="str">
        <f>IF($E$34=0,"-",IF($D$4=0,"-",$E$34*'CALCULS PTNT+'!L8))</f>
        <v>-</v>
      </c>
      <c r="M44" s="2"/>
      <c r="N44" s="7"/>
      <c r="O44" s="2"/>
      <c r="Q44" s="7"/>
    </row>
    <row r="45" spans="1:17" ht="14.45" customHeight="1" x14ac:dyDescent="0.2">
      <c r="B45" s="183"/>
      <c r="C45" s="85" t="s">
        <v>30</v>
      </c>
      <c r="D45" s="102" t="str">
        <f>IF($E$34=0,"-",IF($D$4=0,"-",$E$34*'CALCULS PTNT+'!D9))</f>
        <v>-</v>
      </c>
      <c r="E45" s="102" t="str">
        <f>IF($E$34=0,"-",IF($D$4=0,"-",$E$34*'CALCULS PTNT+'!E9))</f>
        <v>-</v>
      </c>
      <c r="F45" s="102" t="str">
        <f>IF($E$34=0,"-",IF($D$4=0,"-",$E$34*'CALCULS PTNT+'!F9))</f>
        <v>-</v>
      </c>
      <c r="G45" s="102" t="str">
        <f>IF($E$34=0,"-",IF($D$4=0,"-",$E$34*'CALCULS PTNT+'!G9))</f>
        <v>-</v>
      </c>
      <c r="H45" s="102" t="str">
        <f>IF($E$34=0,"-",IF($D$4=0,"-",$E$34*'CALCULS PTNT+'!H9))</f>
        <v>-</v>
      </c>
      <c r="I45" s="102" t="str">
        <f>IF($E$34=0,"-",IF($D$4=0,"-",$E$34*'CALCULS PTNT+'!I9))</f>
        <v>-</v>
      </c>
      <c r="J45" s="102" t="str">
        <f>IF($E$34=0,"-",IF($D$4=0,"-",$E$34*'CALCULS PTNT+'!J9))</f>
        <v>-</v>
      </c>
      <c r="K45" s="102" t="str">
        <f>IF($E$34=0,"-",IF($D$4=0,"-",$E$34*'CALCULS PTNT+'!K9))</f>
        <v>-</v>
      </c>
      <c r="L45" s="102" t="str">
        <f>IF($E$34=0,"-",IF($D$4=0,"-",$E$34*'CALCULS PTNT+'!L9))</f>
        <v>-</v>
      </c>
      <c r="M45" s="2"/>
      <c r="N45" s="7"/>
      <c r="O45" s="2"/>
      <c r="Q45" s="7"/>
    </row>
    <row r="46" spans="1:17" ht="14.45" customHeight="1" x14ac:dyDescent="0.2">
      <c r="B46" s="183"/>
      <c r="C46" s="85" t="s">
        <v>31</v>
      </c>
      <c r="D46" s="102" t="str">
        <f>IF($E$34=0,"-",IF($D$4=0,"-",$E$34*'CALCULS PTNT+'!D10))</f>
        <v>-</v>
      </c>
      <c r="E46" s="102" t="str">
        <f>IF($E$34=0,"-",IF($D$4=0,"-",$E$34*'CALCULS PTNT+'!E10))</f>
        <v>-</v>
      </c>
      <c r="F46" s="102" t="str">
        <f>IF($E$34=0,"-",IF($D$4=0,"-",$E$34*'CALCULS PTNT+'!F10))</f>
        <v>-</v>
      </c>
      <c r="G46" s="102" t="str">
        <f>IF($E$34=0,"-",IF($D$4=0,"-",$E$34*'CALCULS PTNT+'!G10))</f>
        <v>-</v>
      </c>
      <c r="H46" s="102" t="str">
        <f>IF($E$34=0,"-",IF($D$4=0,"-",$E$34*'CALCULS PTNT+'!H10))</f>
        <v>-</v>
      </c>
      <c r="I46" s="102" t="str">
        <f>IF($E$34=0,"-",IF($D$4=0,"-",$E$34*'CALCULS PTNT+'!I10))</f>
        <v>-</v>
      </c>
      <c r="J46" s="102" t="str">
        <f>IF($E$34=0,"-",IF($D$4=0,"-",$E$34*'CALCULS PTNT+'!J10))</f>
        <v>-</v>
      </c>
      <c r="K46" s="102" t="str">
        <f>IF($E$34=0,"-",IF($D$4=0,"-",$E$34*'CALCULS PTNT+'!K10))</f>
        <v>-</v>
      </c>
      <c r="L46" s="102" t="str">
        <f>IF($E$34=0,"-",IF($D$4=0,"-",$E$34*'CALCULS PTNT+'!L10))</f>
        <v>-</v>
      </c>
      <c r="M46" s="2"/>
      <c r="N46" s="7"/>
      <c r="O46" s="2"/>
      <c r="Q46" s="7"/>
    </row>
    <row r="47" spans="1:17" ht="14.45" customHeight="1" x14ac:dyDescent="0.2">
      <c r="B47" s="184"/>
      <c r="C47" s="85" t="s">
        <v>32</v>
      </c>
      <c r="D47" s="102" t="str">
        <f>IF($E$34=0,"-",IF($D$4=0,"-",$E$34*'CALCULS PTNT+'!D11))</f>
        <v>-</v>
      </c>
      <c r="E47" s="102" t="str">
        <f>IF($E$34=0,"-",IF($D$4=0,"-",$E$34*'CALCULS PTNT+'!E11))</f>
        <v>-</v>
      </c>
      <c r="F47" s="102" t="str">
        <f>IF($E$34=0,"-",IF($D$4=0,"-",$E$34*'CALCULS PTNT+'!F11))</f>
        <v>-</v>
      </c>
      <c r="G47" s="102" t="str">
        <f>IF($E$34=0,"-",IF($D$4=0,"-",$E$34*'CALCULS PTNT+'!G11))</f>
        <v>-</v>
      </c>
      <c r="H47" s="102" t="str">
        <f>IF($E$34=0,"-",IF($D$4=0,"-",$E$34*'CALCULS PTNT+'!H11))</f>
        <v>-</v>
      </c>
      <c r="I47" s="102" t="str">
        <f>IF($E$34=0,"-",IF($D$4=0,"-",$E$34*'CALCULS PTNT+'!I11))</f>
        <v>-</v>
      </c>
      <c r="J47" s="102" t="str">
        <f>IF($E$34=0,"-",IF($D$4=0,"-",$E$34*'CALCULS PTNT+'!J11))</f>
        <v>-</v>
      </c>
      <c r="K47" s="102" t="str">
        <f>IF($E$34=0,"-",IF($D$4=0,"-",$E$34*'CALCULS PTNT+'!K11))</f>
        <v>-</v>
      </c>
      <c r="L47" s="102" t="str">
        <f>IF($E$34=0,"-",IF($D$4=0,"-",$E$34*'CALCULS PTNT+'!L11))</f>
        <v>-</v>
      </c>
      <c r="M47" s="2"/>
      <c r="N47" s="7"/>
      <c r="O47" s="2"/>
      <c r="Q47" s="7"/>
    </row>
    <row r="48" spans="1:17" x14ac:dyDescent="0.2">
      <c r="B48" s="84"/>
      <c r="M48" s="2"/>
      <c r="N48" s="7"/>
      <c r="O48" s="2"/>
      <c r="Q48" s="7"/>
    </row>
    <row r="49" spans="2:17" ht="14.45" customHeight="1" x14ac:dyDescent="0.2">
      <c r="B49" s="182" t="s">
        <v>36</v>
      </c>
      <c r="D49" s="127">
        <f>D42</f>
        <v>45658</v>
      </c>
      <c r="E49" s="127">
        <f t="shared" ref="E49:I50" si="8">E42</f>
        <v>45719</v>
      </c>
      <c r="F49" s="127">
        <f t="shared" si="8"/>
        <v>45761</v>
      </c>
      <c r="G49" s="127">
        <f t="shared" si="8"/>
        <v>45789</v>
      </c>
      <c r="H49" s="127">
        <f t="shared" si="8"/>
        <v>45845</v>
      </c>
      <c r="I49" s="127">
        <f t="shared" si="8"/>
        <v>45866</v>
      </c>
      <c r="J49" s="127">
        <f t="shared" ref="J49:L49" si="9">J42</f>
        <v>45887</v>
      </c>
      <c r="K49" s="127">
        <f t="shared" ref="K49" si="10">K42</f>
        <v>45950</v>
      </c>
      <c r="L49" s="127">
        <f t="shared" si="9"/>
        <v>46013</v>
      </c>
      <c r="M49" s="2"/>
      <c r="N49" s="7"/>
      <c r="O49" s="2"/>
      <c r="Q49" s="7"/>
    </row>
    <row r="50" spans="2:17" ht="14.45" customHeight="1" x14ac:dyDescent="0.2">
      <c r="B50" s="183"/>
      <c r="D50" s="128">
        <f>D43</f>
        <v>45718</v>
      </c>
      <c r="E50" s="128">
        <f t="shared" si="8"/>
        <v>45760</v>
      </c>
      <c r="F50" s="128">
        <f t="shared" si="8"/>
        <v>45788</v>
      </c>
      <c r="G50" s="128">
        <f t="shared" si="8"/>
        <v>45844</v>
      </c>
      <c r="H50" s="128">
        <f t="shared" si="8"/>
        <v>45865</v>
      </c>
      <c r="I50" s="128">
        <f t="shared" si="8"/>
        <v>45886</v>
      </c>
      <c r="J50" s="128">
        <f t="shared" ref="J50:L50" si="11">J43</f>
        <v>45949</v>
      </c>
      <c r="K50" s="128">
        <f t="shared" ref="K50" si="12">K43</f>
        <v>46012</v>
      </c>
      <c r="L50" s="128">
        <f t="shared" si="11"/>
        <v>46022</v>
      </c>
      <c r="M50" s="2"/>
      <c r="N50" s="7"/>
      <c r="O50" s="2"/>
      <c r="Q50" s="7"/>
    </row>
    <row r="51" spans="2:17" ht="14.45" customHeight="1" x14ac:dyDescent="0.2">
      <c r="B51" s="183"/>
      <c r="C51" s="85" t="s">
        <v>29</v>
      </c>
      <c r="D51" s="102" t="str">
        <f t="shared" ref="D51:I54" si="13">IF($E$34=0,"-",IF($D$4=0,"-",D44*1.05))</f>
        <v>-</v>
      </c>
      <c r="E51" s="102" t="str">
        <f t="shared" si="13"/>
        <v>-</v>
      </c>
      <c r="F51" s="102" t="str">
        <f t="shared" si="13"/>
        <v>-</v>
      </c>
      <c r="G51" s="102" t="str">
        <f t="shared" si="13"/>
        <v>-</v>
      </c>
      <c r="H51" s="102" t="str">
        <f t="shared" si="13"/>
        <v>-</v>
      </c>
      <c r="I51" s="102" t="str">
        <f t="shared" si="13"/>
        <v>-</v>
      </c>
      <c r="J51" s="102" t="str">
        <f t="shared" ref="J51:L51" si="14">IF($E$34=0,"-",IF($D$4=0,"-",J44*1.05))</f>
        <v>-</v>
      </c>
      <c r="K51" s="102" t="str">
        <f t="shared" ref="K51" si="15">IF($E$34=0,"-",IF($D$4=0,"-",K44*1.05))</f>
        <v>-</v>
      </c>
      <c r="L51" s="102" t="str">
        <f t="shared" si="14"/>
        <v>-</v>
      </c>
      <c r="M51" s="2"/>
      <c r="N51" s="7"/>
      <c r="O51" s="2"/>
      <c r="Q51" s="7"/>
    </row>
    <row r="52" spans="2:17" ht="14.45" customHeight="1" x14ac:dyDescent="0.2">
      <c r="B52" s="183"/>
      <c r="C52" s="85" t="s">
        <v>30</v>
      </c>
      <c r="D52" s="102" t="str">
        <f t="shared" si="13"/>
        <v>-</v>
      </c>
      <c r="E52" s="102" t="str">
        <f t="shared" si="13"/>
        <v>-</v>
      </c>
      <c r="F52" s="102" t="str">
        <f t="shared" si="13"/>
        <v>-</v>
      </c>
      <c r="G52" s="102" t="str">
        <f t="shared" si="13"/>
        <v>-</v>
      </c>
      <c r="H52" s="102" t="str">
        <f t="shared" si="13"/>
        <v>-</v>
      </c>
      <c r="I52" s="102" t="str">
        <f t="shared" si="13"/>
        <v>-</v>
      </c>
      <c r="J52" s="102" t="str">
        <f t="shared" ref="J52:L52" si="16">IF($E$34=0,"-",IF($D$4=0,"-",J45*1.05))</f>
        <v>-</v>
      </c>
      <c r="K52" s="102" t="str">
        <f t="shared" ref="K52" si="17">IF($E$34=0,"-",IF($D$4=0,"-",K45*1.05))</f>
        <v>-</v>
      </c>
      <c r="L52" s="102" t="str">
        <f t="shared" si="16"/>
        <v>-</v>
      </c>
      <c r="M52" s="2"/>
      <c r="N52" s="7"/>
      <c r="O52" s="2"/>
      <c r="Q52" s="7"/>
    </row>
    <row r="53" spans="2:17" ht="14.45" customHeight="1" x14ac:dyDescent="0.2">
      <c r="B53" s="183"/>
      <c r="C53" s="85" t="s">
        <v>31</v>
      </c>
      <c r="D53" s="102" t="str">
        <f t="shared" si="13"/>
        <v>-</v>
      </c>
      <c r="E53" s="102" t="str">
        <f t="shared" si="13"/>
        <v>-</v>
      </c>
      <c r="F53" s="102" t="str">
        <f t="shared" si="13"/>
        <v>-</v>
      </c>
      <c r="G53" s="102" t="str">
        <f t="shared" si="13"/>
        <v>-</v>
      </c>
      <c r="H53" s="102" t="str">
        <f t="shared" si="13"/>
        <v>-</v>
      </c>
      <c r="I53" s="102" t="str">
        <f t="shared" si="13"/>
        <v>-</v>
      </c>
      <c r="J53" s="102" t="str">
        <f t="shared" ref="J53:L53" si="18">IF($E$34=0,"-",IF($D$4=0,"-",J46*1.05))</f>
        <v>-</v>
      </c>
      <c r="K53" s="102" t="str">
        <f t="shared" ref="K53" si="19">IF($E$34=0,"-",IF($D$4=0,"-",K46*1.05))</f>
        <v>-</v>
      </c>
      <c r="L53" s="102" t="str">
        <f t="shared" si="18"/>
        <v>-</v>
      </c>
      <c r="M53" s="2"/>
      <c r="N53" s="7"/>
      <c r="O53" s="2"/>
      <c r="Q53" s="7"/>
    </row>
    <row r="54" spans="2:17" ht="14.45" customHeight="1" x14ac:dyDescent="0.2">
      <c r="B54" s="184"/>
      <c r="C54" s="85" t="s">
        <v>32</v>
      </c>
      <c r="D54" s="102" t="str">
        <f t="shared" si="13"/>
        <v>-</v>
      </c>
      <c r="E54" s="102" t="str">
        <f t="shared" si="13"/>
        <v>-</v>
      </c>
      <c r="F54" s="102" t="str">
        <f t="shared" si="13"/>
        <v>-</v>
      </c>
      <c r="G54" s="102" t="str">
        <f t="shared" si="13"/>
        <v>-</v>
      </c>
      <c r="H54" s="102" t="str">
        <f t="shared" si="13"/>
        <v>-</v>
      </c>
      <c r="I54" s="102" t="str">
        <f t="shared" si="13"/>
        <v>-</v>
      </c>
      <c r="J54" s="102" t="str">
        <f t="shared" ref="J54:L54" si="20">IF($E$34=0,"-",IF($D$4=0,"-",J47*1.05))</f>
        <v>-</v>
      </c>
      <c r="K54" s="102" t="str">
        <f t="shared" ref="K54" si="21">IF($E$34=0,"-",IF($D$4=0,"-",K47*1.05))</f>
        <v>-</v>
      </c>
      <c r="L54" s="102" t="str">
        <f t="shared" si="20"/>
        <v>-</v>
      </c>
      <c r="M54" s="2"/>
      <c r="N54" s="7"/>
      <c r="O54" s="2"/>
      <c r="Q54" s="7"/>
    </row>
    <row r="55" spans="2:17" x14ac:dyDescent="0.2">
      <c r="B55" s="84"/>
      <c r="M55" s="2"/>
      <c r="N55" s="7"/>
      <c r="O55" s="2"/>
      <c r="Q55" s="7"/>
    </row>
    <row r="56" spans="2:17" ht="14.45" customHeight="1" x14ac:dyDescent="0.2">
      <c r="B56" s="182" t="s">
        <v>42</v>
      </c>
      <c r="D56" s="127">
        <f>D42</f>
        <v>45658</v>
      </c>
      <c r="E56" s="127">
        <f t="shared" ref="E56:I57" si="22">E42</f>
        <v>45719</v>
      </c>
      <c r="F56" s="127">
        <f t="shared" si="22"/>
        <v>45761</v>
      </c>
      <c r="G56" s="127">
        <f t="shared" si="22"/>
        <v>45789</v>
      </c>
      <c r="H56" s="127">
        <f t="shared" si="22"/>
        <v>45845</v>
      </c>
      <c r="I56" s="127">
        <f t="shared" si="22"/>
        <v>45866</v>
      </c>
      <c r="J56" s="127">
        <f t="shared" ref="J56:L56" si="23">J42</f>
        <v>45887</v>
      </c>
      <c r="K56" s="127">
        <f t="shared" ref="K56" si="24">K42</f>
        <v>45950</v>
      </c>
      <c r="L56" s="127">
        <f t="shared" si="23"/>
        <v>46013</v>
      </c>
      <c r="M56" s="2"/>
      <c r="N56" s="7"/>
      <c r="O56" s="2"/>
      <c r="Q56" s="7"/>
    </row>
    <row r="57" spans="2:17" ht="14.45" customHeight="1" x14ac:dyDescent="0.2">
      <c r="B57" s="183"/>
      <c r="D57" s="128">
        <f>D43</f>
        <v>45718</v>
      </c>
      <c r="E57" s="128">
        <f t="shared" si="22"/>
        <v>45760</v>
      </c>
      <c r="F57" s="128">
        <f t="shared" si="22"/>
        <v>45788</v>
      </c>
      <c r="G57" s="128">
        <f t="shared" si="22"/>
        <v>45844</v>
      </c>
      <c r="H57" s="128">
        <f t="shared" si="22"/>
        <v>45865</v>
      </c>
      <c r="I57" s="128">
        <f t="shared" si="22"/>
        <v>45886</v>
      </c>
      <c r="J57" s="128">
        <f t="shared" ref="J57:L57" si="25">J43</f>
        <v>45949</v>
      </c>
      <c r="K57" s="128">
        <f t="shared" ref="K57" si="26">K43</f>
        <v>46012</v>
      </c>
      <c r="L57" s="128">
        <f t="shared" si="25"/>
        <v>46022</v>
      </c>
      <c r="M57" s="2"/>
      <c r="N57" s="7"/>
      <c r="O57" s="2"/>
      <c r="Q57" s="7"/>
    </row>
    <row r="58" spans="2:17" ht="15.6" customHeight="1" x14ac:dyDescent="0.2">
      <c r="B58" s="183"/>
      <c r="C58" s="85" t="s">
        <v>29</v>
      </c>
      <c r="D58" s="102" t="str">
        <f t="shared" ref="D58:I61" si="27">IF($E$34=0,"-",IF($D$4=0,"-",D44*1.08))</f>
        <v>-</v>
      </c>
      <c r="E58" s="102" t="str">
        <f t="shared" si="27"/>
        <v>-</v>
      </c>
      <c r="F58" s="102" t="str">
        <f t="shared" si="27"/>
        <v>-</v>
      </c>
      <c r="G58" s="102" t="str">
        <f t="shared" si="27"/>
        <v>-</v>
      </c>
      <c r="H58" s="102" t="str">
        <f t="shared" si="27"/>
        <v>-</v>
      </c>
      <c r="I58" s="102" t="str">
        <f t="shared" si="27"/>
        <v>-</v>
      </c>
      <c r="J58" s="102" t="str">
        <f t="shared" ref="J58:L58" si="28">IF($E$34=0,"-",IF($D$4=0,"-",J44*1.08))</f>
        <v>-</v>
      </c>
      <c r="K58" s="102" t="str">
        <f t="shared" ref="K58" si="29">IF($E$34=0,"-",IF($D$4=0,"-",K44*1.08))</f>
        <v>-</v>
      </c>
      <c r="L58" s="102" t="str">
        <f t="shared" si="28"/>
        <v>-</v>
      </c>
      <c r="M58" s="2"/>
      <c r="N58" s="7"/>
      <c r="O58" s="2"/>
      <c r="Q58" s="7"/>
    </row>
    <row r="59" spans="2:17" ht="15.6" customHeight="1" x14ac:dyDescent="0.2">
      <c r="B59" s="183"/>
      <c r="C59" s="85" t="s">
        <v>30</v>
      </c>
      <c r="D59" s="102" t="str">
        <f t="shared" si="27"/>
        <v>-</v>
      </c>
      <c r="E59" s="102" t="str">
        <f t="shared" si="27"/>
        <v>-</v>
      </c>
      <c r="F59" s="102" t="str">
        <f t="shared" si="27"/>
        <v>-</v>
      </c>
      <c r="G59" s="102" t="str">
        <f t="shared" si="27"/>
        <v>-</v>
      </c>
      <c r="H59" s="102" t="str">
        <f t="shared" si="27"/>
        <v>-</v>
      </c>
      <c r="I59" s="102" t="str">
        <f t="shared" si="27"/>
        <v>-</v>
      </c>
      <c r="J59" s="102" t="str">
        <f t="shared" ref="J59:L59" si="30">IF($E$34=0,"-",IF($D$4=0,"-",J45*1.08))</f>
        <v>-</v>
      </c>
      <c r="K59" s="102" t="str">
        <f t="shared" ref="K59" si="31">IF($E$34=0,"-",IF($D$4=0,"-",K45*1.08))</f>
        <v>-</v>
      </c>
      <c r="L59" s="102" t="str">
        <f t="shared" si="30"/>
        <v>-</v>
      </c>
      <c r="M59" s="2"/>
      <c r="N59" s="7"/>
      <c r="O59" s="2"/>
      <c r="Q59" s="7"/>
    </row>
    <row r="60" spans="2:17" ht="15.6" customHeight="1" x14ac:dyDescent="0.2">
      <c r="B60" s="183"/>
      <c r="C60" s="85" t="s">
        <v>31</v>
      </c>
      <c r="D60" s="102" t="str">
        <f t="shared" si="27"/>
        <v>-</v>
      </c>
      <c r="E60" s="102" t="str">
        <f t="shared" si="27"/>
        <v>-</v>
      </c>
      <c r="F60" s="102" t="str">
        <f t="shared" si="27"/>
        <v>-</v>
      </c>
      <c r="G60" s="102" t="str">
        <f t="shared" si="27"/>
        <v>-</v>
      </c>
      <c r="H60" s="102" t="str">
        <f t="shared" si="27"/>
        <v>-</v>
      </c>
      <c r="I60" s="102" t="str">
        <f t="shared" si="27"/>
        <v>-</v>
      </c>
      <c r="J60" s="102" t="str">
        <f t="shared" ref="J60:L60" si="32">IF($E$34=0,"-",IF($D$4=0,"-",J46*1.08))</f>
        <v>-</v>
      </c>
      <c r="K60" s="102" t="str">
        <f t="shared" ref="K60" si="33">IF($E$34=0,"-",IF($D$4=0,"-",K46*1.08))</f>
        <v>-</v>
      </c>
      <c r="L60" s="102" t="str">
        <f t="shared" si="32"/>
        <v>-</v>
      </c>
      <c r="M60" s="2"/>
      <c r="N60" s="7"/>
      <c r="O60" s="2"/>
      <c r="Q60" s="7"/>
    </row>
    <row r="61" spans="2:17" ht="15.6" customHeight="1" x14ac:dyDescent="0.2">
      <c r="B61" s="184"/>
      <c r="C61" s="85" t="s">
        <v>32</v>
      </c>
      <c r="D61" s="102" t="str">
        <f t="shared" si="27"/>
        <v>-</v>
      </c>
      <c r="E61" s="102" t="str">
        <f t="shared" si="27"/>
        <v>-</v>
      </c>
      <c r="F61" s="102" t="str">
        <f t="shared" si="27"/>
        <v>-</v>
      </c>
      <c r="G61" s="102" t="str">
        <f t="shared" si="27"/>
        <v>-</v>
      </c>
      <c r="H61" s="102" t="str">
        <f t="shared" si="27"/>
        <v>-</v>
      </c>
      <c r="I61" s="102" t="str">
        <f t="shared" si="27"/>
        <v>-</v>
      </c>
      <c r="J61" s="102" t="str">
        <f t="shared" ref="J61:L61" si="34">IF($E$34=0,"-",IF($D$4=0,"-",J47*1.08))</f>
        <v>-</v>
      </c>
      <c r="K61" s="102" t="str">
        <f t="shared" ref="K61" si="35">IF($E$34=0,"-",IF($D$4=0,"-",K47*1.08))</f>
        <v>-</v>
      </c>
      <c r="L61" s="102" t="str">
        <f t="shared" si="34"/>
        <v>-</v>
      </c>
      <c r="M61" s="2"/>
      <c r="N61" s="7"/>
      <c r="O61" s="2"/>
      <c r="Q61" s="7"/>
    </row>
    <row r="62" spans="2:17" x14ac:dyDescent="0.2">
      <c r="M62" s="7"/>
      <c r="O62" s="2"/>
      <c r="P62" s="7"/>
      <c r="Q62" s="7"/>
    </row>
    <row r="63" spans="2:17" x14ac:dyDescent="0.2">
      <c r="B63" s="86" t="s">
        <v>34</v>
      </c>
      <c r="M63" s="7"/>
      <c r="O63" s="2"/>
      <c r="P63" s="7"/>
      <c r="Q63" s="7"/>
    </row>
    <row r="95" spans="2:2" x14ac:dyDescent="0.2">
      <c r="B95" s="87"/>
    </row>
    <row r="96" spans="2:2" x14ac:dyDescent="0.2">
      <c r="B96" s="87"/>
    </row>
    <row r="97" spans="2:2" x14ac:dyDescent="0.2">
      <c r="B97" s="87"/>
    </row>
    <row r="99" spans="2:2" x14ac:dyDescent="0.2">
      <c r="B99" s="87"/>
    </row>
    <row r="100" spans="2:2" x14ac:dyDescent="0.2">
      <c r="B100" s="87"/>
    </row>
    <row r="101" spans="2:2" x14ac:dyDescent="0.2">
      <c r="B101" s="87"/>
    </row>
  </sheetData>
  <sheetProtection selectLockedCells="1"/>
  <mergeCells count="30">
    <mergeCell ref="H36:I36"/>
    <mergeCell ref="E26:F26"/>
    <mergeCell ref="H26:I26"/>
    <mergeCell ref="E27:F27"/>
    <mergeCell ref="H27:I27"/>
    <mergeCell ref="M18:M19"/>
    <mergeCell ref="B2:P2"/>
    <mergeCell ref="D4:G4"/>
    <mergeCell ref="I4:M4"/>
    <mergeCell ref="B9:B10"/>
    <mergeCell ref="M9:M11"/>
    <mergeCell ref="O18:O19"/>
    <mergeCell ref="A14:C14"/>
    <mergeCell ref="B18:B19"/>
    <mergeCell ref="K26:L26"/>
    <mergeCell ref="K27:L27"/>
    <mergeCell ref="B42:B47"/>
    <mergeCell ref="B49:B54"/>
    <mergeCell ref="B56:B61"/>
    <mergeCell ref="E30:F30"/>
    <mergeCell ref="H30:I30"/>
    <mergeCell ref="K29:L29"/>
    <mergeCell ref="K36:L36"/>
    <mergeCell ref="B29:C29"/>
    <mergeCell ref="E29:F29"/>
    <mergeCell ref="H29:I29"/>
    <mergeCell ref="B34:C34"/>
    <mergeCell ref="E34:F34"/>
    <mergeCell ref="B36:C36"/>
    <mergeCell ref="E36:F36"/>
  </mergeCells>
  <conditionalFormatting sqref="D24:M24 D13:M13 M20:M23">
    <cfRule type="cellIs" dxfId="34" priority="83" stopIfTrue="1" operator="greaterThan">
      <formula>1</formula>
    </cfRule>
  </conditionalFormatting>
  <conditionalFormatting sqref="D24:M24">
    <cfRule type="cellIs" dxfId="33" priority="84" stopIfTrue="1" operator="between">
      <formula>0.01</formula>
      <formula>0.99</formula>
    </cfRule>
  </conditionalFormatting>
  <conditionalFormatting sqref="D24:L24">
    <cfRule type="expression" dxfId="32" priority="85" stopIfTrue="1">
      <formula>AND(D$13&lt;&gt;"",D$24&lt;&gt;1)</formula>
    </cfRule>
  </conditionalFormatting>
  <conditionalFormatting sqref="M13">
    <cfRule type="cellIs" dxfId="31" priority="57" stopIfTrue="1" operator="between">
      <formula>0.01</formula>
      <formula>0.99</formula>
    </cfRule>
  </conditionalFormatting>
  <conditionalFormatting sqref="D13:L13">
    <cfRule type="cellIs" dxfId="30" priority="54" operator="greaterThan">
      <formula>0</formula>
    </cfRule>
    <cfRule type="expression" dxfId="29" priority="55">
      <formula>$M$13&lt;100%</formula>
    </cfRule>
  </conditionalFormatting>
  <conditionalFormatting sqref="B42:L54">
    <cfRule type="expression" dxfId="28" priority="53">
      <formula>$I$4="Cible garantie uniquement en achats Select +"</formula>
    </cfRule>
  </conditionalFormatting>
  <conditionalFormatting sqref="B42:L47">
    <cfRule type="expression" dxfId="27" priority="52">
      <formula>$I$4="Cible garantie uniquement en achats Select et Select + et conditionnée à un investissement conjoint minimum sur 6play de 50% du budget TV"</formula>
    </cfRule>
  </conditionalFormatting>
  <conditionalFormatting sqref="E36:J36 E26:J30">
    <cfRule type="expression" dxfId="26" priority="51">
      <formula>$I$4="Cible garantie uniquement en achats Select +"</formula>
    </cfRule>
  </conditionalFormatting>
  <conditionalFormatting sqref="E26:F30 E36:F37">
    <cfRule type="expression" dxfId="25" priority="49">
      <formula>$I$4="Cible garantie uniquement en achats Select et Select + et conditionnée à un investissement conjoint minimum sur 6play et/ou Snap de 20% du budget TV"</formula>
    </cfRule>
    <cfRule type="expression" dxfId="24" priority="50">
      <formula>$I$4="Cible garantie uniquement en achats Select et Select + et conditionnée à un investissement conjoint minimum sur 6play et/ou Snap de 50% du budget TV"</formula>
    </cfRule>
  </conditionalFormatting>
  <conditionalFormatting sqref="K29">
    <cfRule type="expression" dxfId="23" priority="48">
      <formula>$I$4="Cible garantie uniquement en achats Select +"</formula>
    </cfRule>
  </conditionalFormatting>
  <conditionalFormatting sqref="D20:L23">
    <cfRule type="cellIs" dxfId="22" priority="2" stopIfTrue="1" operator="greaterThan">
      <formula>1</formula>
    </cfRule>
  </conditionalFormatting>
  <conditionalFormatting sqref="D20:D23">
    <cfRule type="expression" dxfId="21" priority="3">
      <formula>AND($D$13="",$M$13=1)</formula>
    </cfRule>
    <cfRule type="cellIs" dxfId="20" priority="4" operator="greaterThan">
      <formula>0</formula>
    </cfRule>
    <cfRule type="expression" dxfId="19" priority="5">
      <formula>$D$24&lt;100%</formula>
    </cfRule>
  </conditionalFormatting>
  <conditionalFormatting sqref="E20:E23">
    <cfRule type="expression" dxfId="18" priority="6">
      <formula>AND($E$13="",$M$13=1)</formula>
    </cfRule>
    <cfRule type="cellIs" dxfId="17" priority="7" operator="greaterThan">
      <formula>0</formula>
    </cfRule>
    <cfRule type="expression" dxfId="16" priority="8">
      <formula>$E$24&lt;100%</formula>
    </cfRule>
  </conditionalFormatting>
  <conditionalFormatting sqref="F20:F23">
    <cfRule type="expression" dxfId="15" priority="9">
      <formula>AND($F$13="",$M$13=1)</formula>
    </cfRule>
    <cfRule type="cellIs" dxfId="14" priority="10" operator="greaterThan">
      <formula>0</formula>
    </cfRule>
    <cfRule type="expression" dxfId="13" priority="11">
      <formula>$F$24&lt;100%</formula>
    </cfRule>
  </conditionalFormatting>
  <conditionalFormatting sqref="G20:G23">
    <cfRule type="expression" dxfId="12" priority="12">
      <formula>AND($G$13="",$M$13=1)</formula>
    </cfRule>
    <cfRule type="cellIs" dxfId="11" priority="13" operator="greaterThan">
      <formula>0</formula>
    </cfRule>
    <cfRule type="expression" dxfId="10" priority="14">
      <formula>$G$24&lt;100%</formula>
    </cfRule>
  </conditionalFormatting>
  <conditionalFormatting sqref="H20:H23">
    <cfRule type="expression" dxfId="9" priority="15">
      <formula>AND($H$13="",$M$13=1)</formula>
    </cfRule>
    <cfRule type="cellIs" dxfId="8" priority="16" operator="greaterThan">
      <formula>0</formula>
    </cfRule>
    <cfRule type="expression" dxfId="7" priority="17">
      <formula>$H$24&lt;100%</formula>
    </cfRule>
  </conditionalFormatting>
  <conditionalFormatting sqref="I20:K23">
    <cfRule type="expression" dxfId="6" priority="18">
      <formula>AND($I$13="",$M$13=1)</formula>
    </cfRule>
    <cfRule type="cellIs" dxfId="5" priority="19" operator="notEqual">
      <formula>0</formula>
    </cfRule>
    <cfRule type="expression" dxfId="4" priority="20">
      <formula>$I$24&lt;100%</formula>
    </cfRule>
  </conditionalFormatting>
  <conditionalFormatting sqref="L20:L23">
    <cfRule type="expression" dxfId="3" priority="21">
      <formula>AND($L$13="",$M$13=1)</formula>
    </cfRule>
    <cfRule type="cellIs" dxfId="2" priority="22" operator="greaterThan">
      <formula>0</formula>
    </cfRule>
    <cfRule type="expression" dxfId="1" priority="23">
      <formula>$L$24&lt;100%</formula>
    </cfRule>
  </conditionalFormatting>
  <conditionalFormatting sqref="D20:L20">
    <cfRule type="cellIs" dxfId="0" priority="1" operator="greaterThan">
      <formula>0.5</formula>
    </cfRule>
  </conditionalFormatting>
  <printOptions horizontalCentered="1"/>
  <pageMargins left="0.15748031496062992" right="0.15748031496062992" top="0.19685039370078741" bottom="0.23622047244094491" header="0.31496062992125984" footer="0.31496062992125984"/>
  <pageSetup paperSize="9" scale="47" orientation="portrait" horizontalDpi="1200" verticalDpi="1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INDICES!$B$6:$B$21</xm:f>
          </x14:formula1>
          <xm:sqref>D4:G4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INDICES</vt:lpstr>
      <vt:lpstr>CALCULS M6</vt:lpstr>
      <vt:lpstr>CALCULS PTNT+</vt:lpstr>
      <vt:lpstr>SIMULATION COUT GRP M6</vt:lpstr>
      <vt:lpstr>SIMULATION COUT GRP PTNT+</vt:lpstr>
      <vt:lpstr>lots</vt:lpstr>
      <vt:lpstr>sets</vt:lpstr>
      <vt:lpstr>'SIMULATION COUT GRP M6'!Zone_d_impression_M6</vt:lpstr>
      <vt:lpstr>'SIMULATION COUT GRP PTNT+'!Zone_d_impression_PTNT</vt:lpstr>
    </vt:vector>
  </TitlesOfParts>
  <Company>Métropole Télévision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MFavier</dc:creator>
  <cp:lastModifiedBy>DRAVET PHILIPPINE</cp:lastModifiedBy>
  <cp:lastPrinted>2015-12-02T15:38:04Z</cp:lastPrinted>
  <dcterms:created xsi:type="dcterms:W3CDTF">2010-05-26T08:54:50Z</dcterms:created>
  <dcterms:modified xsi:type="dcterms:W3CDTF">2024-11-19T18:36:00Z</dcterms:modified>
</cp:coreProperties>
</file>